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310" yWindow="300" windowWidth="10140" windowHeight="10065" tabRatio="536" activeTab="2"/>
  </bookViews>
  <sheets>
    <sheet name="Inhoud" sheetId="2" r:id="rId1"/>
    <sheet name="Rembradtlaan recht" sheetId="15" r:id="rId2"/>
    <sheet name="Helvoirt" sheetId="17" r:id="rId3"/>
  </sheets>
  <calcPr calcId="125725"/>
</workbook>
</file>

<file path=xl/calcChain.xml><?xml version="1.0" encoding="utf-8"?>
<calcChain xmlns="http://schemas.openxmlformats.org/spreadsheetml/2006/main">
  <c r="A26" i="17"/>
  <c r="A26" i="15" l="1"/>
  <c r="A22" i="17" l="1"/>
  <c r="C15"/>
  <c r="C13"/>
  <c r="D11"/>
  <c r="C11"/>
  <c r="C5"/>
  <c r="D26" l="1"/>
  <c r="D11" i="15"/>
  <c r="A22"/>
  <c r="C15"/>
  <c r="C13"/>
  <c r="C11"/>
  <c r="C5"/>
  <c r="B27" i="2"/>
  <c r="D26" i="15" l="1"/>
</calcChain>
</file>

<file path=xl/sharedStrings.xml><?xml version="1.0" encoding="utf-8"?>
<sst xmlns="http://schemas.openxmlformats.org/spreadsheetml/2006/main" count="178" uniqueCount="94">
  <si>
    <t>Inhoudspgave:</t>
  </si>
  <si>
    <t>Belangrijkste uitgangspunten zijn:</t>
  </si>
  <si>
    <t>Deze calculatues zijn gebaseerd op het Bovon tunnelgraaf systeem.Zie:</t>
  </si>
  <si>
    <t>www.bovon.nl</t>
  </si>
  <si>
    <t>m1</t>
  </si>
  <si>
    <t>Alle prijzen ex. BTW</t>
  </si>
  <si>
    <t>BTW:</t>
  </si>
  <si>
    <t>Open Tunnelbak op maaiveld:</t>
  </si>
  <si>
    <t>Alle niet betoncomponenten: ventilatie, luchtzuivering, beveiliging, electra, bewijzering etc.</t>
  </si>
  <si>
    <t xml:space="preserve">Hellingshoek max: </t>
  </si>
  <si>
    <t>Gesloten Tunnel onder maaiveld:</t>
  </si>
  <si>
    <t>Hellingshoek bij tunnelmonden. Ook toepasbaar bij overgangen tussen tunnelbak en viaduct</t>
  </si>
  <si>
    <t>Maaiveld - bovenkant tunnel</t>
  </si>
  <si>
    <t>Dikte wanden:</t>
  </si>
  <si>
    <t>Afstand tusen maaiveld en bovenkant tunnel</t>
  </si>
  <si>
    <t>Boven- en zijwanden</t>
  </si>
  <si>
    <t>Tunnelhoogte van af binnen gezien</t>
  </si>
  <si>
    <t>Link:</t>
  </si>
  <si>
    <t>Calculatie start:</t>
  </si>
  <si>
    <t>vanaf begane grond</t>
  </si>
  <si>
    <t>Constructie</t>
  </si>
  <si>
    <t>Tijdelijke omleggingen</t>
  </si>
  <si>
    <t>Kostprijs parallelwegen</t>
  </si>
  <si>
    <t>Bovenwand verdiepte tunnelbak</t>
  </si>
  <si>
    <t>Om een horizontaal vlakke tunnelvloer te houden onder bestaande kruisingen, moet boven verdiepte tunnelbak een betonnen afsluiting komen tussen maaiveld en bovenkant tunnel</t>
  </si>
  <si>
    <t>Op-en afritten per kruising</t>
  </si>
  <si>
    <t>Breed</t>
  </si>
  <si>
    <t>Verkeershinder tijdelijk</t>
  </si>
  <si>
    <t>Lengte volgens Google:</t>
  </si>
  <si>
    <t xml:space="preserve">1=Open tunnelbak gelijkvoers; 2=Open tunnelbak met overkluizingen; 3 gesloten tunnel </t>
  </si>
  <si>
    <t>Constructie:</t>
  </si>
  <si>
    <t>Viaduct Breautelaan:</t>
  </si>
  <si>
    <t>Viaduct Kennedylaan:</t>
  </si>
  <si>
    <t>Aantal viaducten:</t>
  </si>
  <si>
    <t>Totaal Kostprijs:</t>
  </si>
  <si>
    <t>Lengte hellingen viaducten</t>
  </si>
  <si>
    <t>beide tunnelmonden</t>
  </si>
  <si>
    <t>Kosten hinderaanpassingen</t>
  </si>
  <si>
    <t>Totaal Kosten alle aanpassingen</t>
  </si>
  <si>
    <t>Kostprijs op/afritten</t>
  </si>
  <si>
    <t>Aantal op/afritten auto's</t>
  </si>
  <si>
    <t>Systeem 1 of 2 op/afritten</t>
  </si>
  <si>
    <t>Optie 1: Alle betonwerk: excl. tunnelinrichting, beveiliging en aansluitingen op hoofdwegen</t>
  </si>
  <si>
    <t>Optie 2: Alle betonwerk: excl. tunnelinrichting, beveiliging en aansluitingen op hoofdwegen</t>
  </si>
  <si>
    <t>Optie 3: Alle betonwerk: excl. tunnelinrichting, beveiliging en aansluitingen op hoofdwegen</t>
  </si>
  <si>
    <t>Tunnelinrichting gesloten tunnel</t>
  </si>
  <si>
    <t>Tunnelinrichting open tunnelbak</t>
  </si>
  <si>
    <t>Alle niet betoncomponenten: beveiliging, electra, bewijzering etc. Ook toepasbaar bij overkluizingen&lt; 250 m1.</t>
  </si>
  <si>
    <t>calculatie</t>
  </si>
  <si>
    <t>Open Tunnelbak overkluist(deels):</t>
  </si>
  <si>
    <t>Syst.1: Tunnelwand doorbreken. Om vanuit de tunnel direct met de auto op maaiveld te komen bij een kruising zijn op-en afritten nodig die de tunnelwand doorbreken.</t>
  </si>
  <si>
    <t>Syst. 2: Op vluchtstrook. Om vanuit de tunnel direct met de auto op maaiveld te komen bij een kruising zijn op-en afritten nodig vanaf een extra brede vluchtsrtook omhoog</t>
  </si>
  <si>
    <t>Alle afritten bij elkaar</t>
  </si>
  <si>
    <t>bij alle kruisingen</t>
  </si>
  <si>
    <t>Aantal op /afritten totaal</t>
  </si>
  <si>
    <t>Lengte hellingen tunnelmonden:</t>
  </si>
  <si>
    <t>Breed n.v.t</t>
  </si>
  <si>
    <t>Viaduct Boslaan:</t>
  </si>
  <si>
    <t xml:space="preserve">Kostprijs per m1 viaductbreedte </t>
  </si>
  <si>
    <t>Wegkruising boven tunnelbak</t>
  </si>
  <si>
    <t>extra vluchtstrook 3,5 m1</t>
  </si>
  <si>
    <t>per m1</t>
  </si>
  <si>
    <t>vanaf start van op- en afrit bij tunnelmonden waarvan de lengte wordt bepaald door hellingshoek en onderkant tunnel(bak) van binnen</t>
  </si>
  <si>
    <t>Maximale wegbreedte</t>
  </si>
  <si>
    <t>Standaard is 23,5 m1 waarvan 2x 2 rijstroken + 1,5 m1 vluchtstrook + 1,5 m1 midddentunnelkanaal voor beveiling en ventilatie van dwarsventilatie</t>
  </si>
  <si>
    <t>Extra vluchtstrook 0=nee, 1 = ja</t>
  </si>
  <si>
    <t>op maaaiveld</t>
  </si>
  <si>
    <t>Totale breedte op maaiveld</t>
  </si>
  <si>
    <t xml:space="preserve"> incl. wand zonder extra vluchtstrook; van belang bij open tunnelbak</t>
  </si>
  <si>
    <t>Aantal m1 bovenwand</t>
  </si>
  <si>
    <t>Voor vlakke tunnelvloer zonder helling</t>
  </si>
  <si>
    <t>Aantal zonder helling</t>
  </si>
  <si>
    <t>alle viaducten met hellingen</t>
  </si>
  <si>
    <t>Opbrengst per m2</t>
  </si>
  <si>
    <t>uit gebiedsontwikkeling</t>
  </si>
  <si>
    <t>Aantal m2</t>
  </si>
  <si>
    <t>Eindkosten</t>
  </si>
  <si>
    <t>Opbrengst gebiedsontwikkeling</t>
  </si>
  <si>
    <t>Overkluizing + bovenwand + kruisende weg</t>
  </si>
  <si>
    <t>Aantal Viaducten en kruising</t>
  </si>
  <si>
    <t>ingang tunnelmond/einde helling</t>
  </si>
  <si>
    <t>Tunnel(bak)hoogte binnen:</t>
  </si>
  <si>
    <t>Definities:</t>
  </si>
  <si>
    <t>afhankelijk van de vrij komende oppervlakte</t>
  </si>
  <si>
    <t>lengte tunneltraject</t>
  </si>
  <si>
    <t>m²</t>
  </si>
  <si>
    <t>Lengte parallelwegen</t>
  </si>
  <si>
    <t>Kostprijs parallelle wegen</t>
  </si>
  <si>
    <t>De tunnel begint vlak voor het spoor dat de N65 bovengronds kruist</t>
  </si>
  <si>
    <t>Calculatielengte excl. tunnelmond:</t>
  </si>
  <si>
    <t>Kostprijs tunnelmonden</t>
  </si>
  <si>
    <t>Locale Details: Vught</t>
  </si>
  <si>
    <t>Locale Details: Helvoirt</t>
  </si>
  <si>
    <t>De tunnel duikt voor de Raamse loop onder de grond</t>
  </si>
</sst>
</file>

<file path=xl/styles.xml><?xml version="1.0" encoding="utf-8"?>
<styleSheet xmlns="http://schemas.openxmlformats.org/spreadsheetml/2006/main">
  <numFmts count="1">
    <numFmt numFmtId="164" formatCode="&quot;€&quot;\ #,##0"/>
  </numFmts>
  <fonts count="13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5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50"/>
      <name val="Arial"/>
      <family val="2"/>
    </font>
    <font>
      <sz val="10"/>
      <color indexed="10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3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NumberFormat="1"/>
    <xf numFmtId="9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quotePrefix="1"/>
    <xf numFmtId="0" fontId="4" fillId="0" borderId="0" xfId="0" applyFont="1"/>
    <xf numFmtId="164" fontId="0" fillId="0" borderId="0" xfId="0" quotePrefix="1" applyNumberFormat="1"/>
    <xf numFmtId="164" fontId="0" fillId="0" borderId="2" xfId="0" applyNumberFormat="1" applyBorder="1"/>
    <xf numFmtId="0" fontId="9" fillId="0" borderId="0" xfId="0" applyFont="1"/>
    <xf numFmtId="164" fontId="5" fillId="0" borderId="0" xfId="0" applyNumberFormat="1" applyFont="1" applyProtection="1">
      <protection locked="0"/>
    </xf>
    <xf numFmtId="0" fontId="5" fillId="0" borderId="0" xfId="3"/>
    <xf numFmtId="0" fontId="5" fillId="0" borderId="0" xfId="3" applyAlignment="1">
      <alignment horizontal="right"/>
    </xf>
    <xf numFmtId="0" fontId="6" fillId="0" borderId="0" xfId="2" applyAlignment="1" applyProtection="1"/>
    <xf numFmtId="0" fontId="7" fillId="0" borderId="0" xfId="3" applyFont="1" applyProtection="1">
      <protection locked="0"/>
    </xf>
    <xf numFmtId="0" fontId="9" fillId="0" borderId="0" xfId="3" applyFont="1"/>
    <xf numFmtId="0" fontId="8" fillId="0" borderId="0" xfId="3" applyFont="1"/>
    <xf numFmtId="164" fontId="5" fillId="0" borderId="0" xfId="3" applyNumberFormat="1"/>
    <xf numFmtId="164" fontId="5" fillId="0" borderId="0" xfId="3" applyNumberFormat="1" applyFont="1" applyProtection="1">
      <protection locked="0"/>
    </xf>
    <xf numFmtId="0" fontId="5" fillId="0" borderId="0" xfId="3" quotePrefix="1"/>
    <xf numFmtId="0" fontId="5" fillId="0" borderId="0" xfId="3" applyNumberFormat="1"/>
    <xf numFmtId="164" fontId="5" fillId="0" borderId="0" xfId="3" quotePrefix="1" applyNumberFormat="1"/>
    <xf numFmtId="164" fontId="5" fillId="0" borderId="2" xfId="3" applyNumberFormat="1" applyBorder="1"/>
    <xf numFmtId="0" fontId="5" fillId="0" borderId="0" xfId="0" applyFont="1"/>
    <xf numFmtId="164" fontId="7" fillId="0" borderId="0" xfId="3" applyNumberFormat="1" applyFont="1" applyProtection="1">
      <protection locked="0"/>
    </xf>
    <xf numFmtId="0" fontId="5" fillId="0" borderId="0" xfId="0" applyFont="1" applyAlignment="1">
      <alignment horizontal="right"/>
    </xf>
    <xf numFmtId="164" fontId="9" fillId="0" borderId="0" xfId="0" applyNumberFormat="1" applyFont="1" applyProtection="1">
      <protection locked="0"/>
    </xf>
    <xf numFmtId="164" fontId="5" fillId="0" borderId="0" xfId="0" applyNumberFormat="1" applyFont="1" applyProtection="1"/>
    <xf numFmtId="164" fontId="5" fillId="0" borderId="0" xfId="3" applyNumberFormat="1" applyFont="1" applyProtection="1"/>
    <xf numFmtId="0" fontId="5" fillId="0" borderId="0" xfId="0" applyNumberFormat="1" applyFont="1" applyAlignment="1" applyProtection="1">
      <alignment horizontal="right"/>
      <protection locked="0"/>
    </xf>
    <xf numFmtId="0" fontId="5" fillId="0" borderId="0" xfId="0" applyNumberFormat="1" applyFont="1" applyProtection="1">
      <protection locked="0"/>
    </xf>
    <xf numFmtId="0" fontId="5" fillId="0" borderId="0" xfId="3" applyNumberFormat="1" applyProtection="1">
      <protection locked="0"/>
    </xf>
    <xf numFmtId="0" fontId="9" fillId="0" borderId="0" xfId="0" applyNumberFormat="1" applyFont="1" applyProtection="1">
      <protection locked="0"/>
    </xf>
    <xf numFmtId="164" fontId="10" fillId="0" borderId="1" xfId="3" applyNumberFormat="1" applyFont="1" applyBorder="1"/>
    <xf numFmtId="164" fontId="10" fillId="0" borderId="1" xfId="0" applyNumberFormat="1" applyFont="1" applyBorder="1"/>
    <xf numFmtId="0" fontId="11" fillId="0" borderId="0" xfId="0" applyFont="1"/>
    <xf numFmtId="0" fontId="11" fillId="0" borderId="0" xfId="3" applyFont="1"/>
    <xf numFmtId="0" fontId="12" fillId="0" borderId="0" xfId="0" applyFont="1"/>
    <xf numFmtId="0" fontId="12" fillId="0" borderId="0" xfId="3" applyFont="1"/>
  </cellXfs>
  <cellStyles count="4">
    <cellStyle name="Hyperlink" xfId="1" builtinId="8"/>
    <cellStyle name="Hyperlink 2" xfId="2"/>
    <cellStyle name="Normal" xfId="0" builtinId="0"/>
    <cellStyle name="Standa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19050</xdr:rowOff>
    </xdr:from>
    <xdr:to>
      <xdr:col>21</xdr:col>
      <xdr:colOff>238125</xdr:colOff>
      <xdr:row>38</xdr:row>
      <xdr:rowOff>28575</xdr:rowOff>
    </xdr:to>
    <xdr:pic>
      <xdr:nvPicPr>
        <xdr:cNvPr id="4" name="Afbeelding 3" descr="Schermopnam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43600" y="485775"/>
          <a:ext cx="10258425" cy="586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9525</xdr:rowOff>
    </xdr:from>
    <xdr:to>
      <xdr:col>19</xdr:col>
      <xdr:colOff>514350</xdr:colOff>
      <xdr:row>31</xdr:row>
      <xdr:rowOff>123825</xdr:rowOff>
    </xdr:to>
    <xdr:pic>
      <xdr:nvPicPr>
        <xdr:cNvPr id="3" name="Afbeelding 2" descr="Schermopnam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9525"/>
          <a:ext cx="8963025" cy="531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von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H27"/>
  <sheetViews>
    <sheetView workbookViewId="0">
      <selection activeCell="C12" sqref="C12"/>
    </sheetView>
  </sheetViews>
  <sheetFormatPr defaultRowHeight="12.75"/>
  <cols>
    <col min="1" max="1" width="10" customWidth="1"/>
    <col min="2" max="2" width="5.7109375" customWidth="1"/>
    <col min="3" max="3" width="13.85546875" customWidth="1"/>
    <col min="4" max="4" width="10.7109375" bestFit="1" customWidth="1"/>
  </cols>
  <sheetData>
    <row r="1" spans="1:8">
      <c r="A1" t="s">
        <v>0</v>
      </c>
    </row>
    <row r="3" spans="1:8">
      <c r="A3" t="s">
        <v>2</v>
      </c>
      <c r="H3" s="1" t="s">
        <v>3</v>
      </c>
    </row>
    <row r="4" spans="1:8">
      <c r="A4" t="s">
        <v>1</v>
      </c>
    </row>
    <row r="5" spans="1:8">
      <c r="C5" s="2" t="s">
        <v>6</v>
      </c>
      <c r="D5" s="5">
        <v>0.19</v>
      </c>
      <c r="F5" t="s">
        <v>5</v>
      </c>
    </row>
    <row r="6" spans="1:8">
      <c r="C6" s="2" t="s">
        <v>7</v>
      </c>
      <c r="D6" s="6">
        <v>44000</v>
      </c>
      <c r="E6" t="s">
        <v>4</v>
      </c>
      <c r="F6" t="s">
        <v>42</v>
      </c>
    </row>
    <row r="7" spans="1:8">
      <c r="C7" s="2" t="s">
        <v>49</v>
      </c>
      <c r="D7" t="s">
        <v>48</v>
      </c>
      <c r="E7" t="s">
        <v>4</v>
      </c>
      <c r="F7" t="s">
        <v>43</v>
      </c>
    </row>
    <row r="8" spans="1:8">
      <c r="C8" s="2" t="s">
        <v>10</v>
      </c>
      <c r="D8" s="6">
        <v>49000</v>
      </c>
      <c r="E8" t="s">
        <v>61</v>
      </c>
      <c r="F8" t="s">
        <v>44</v>
      </c>
    </row>
    <row r="9" spans="1:8">
      <c r="C9" s="2" t="s">
        <v>60</v>
      </c>
      <c r="D9" s="6">
        <v>1800</v>
      </c>
      <c r="E9" t="s">
        <v>61</v>
      </c>
      <c r="F9" t="s">
        <v>64</v>
      </c>
    </row>
    <row r="10" spans="1:8">
      <c r="C10" s="2" t="s">
        <v>67</v>
      </c>
      <c r="D10" s="7">
        <v>25</v>
      </c>
      <c r="E10" t="s">
        <v>4</v>
      </c>
      <c r="F10" t="s">
        <v>68</v>
      </c>
    </row>
    <row r="11" spans="1:8">
      <c r="C11" s="29" t="s">
        <v>87</v>
      </c>
      <c r="D11" s="30">
        <v>1500</v>
      </c>
    </row>
    <row r="12" spans="1:8">
      <c r="C12" s="2" t="s">
        <v>46</v>
      </c>
      <c r="D12" s="6">
        <v>1000</v>
      </c>
      <c r="E12" t="s">
        <v>4</v>
      </c>
      <c r="F12" t="s">
        <v>47</v>
      </c>
    </row>
    <row r="13" spans="1:8">
      <c r="C13" s="2" t="s">
        <v>45</v>
      </c>
      <c r="D13" s="6">
        <v>15000</v>
      </c>
      <c r="E13" t="s">
        <v>61</v>
      </c>
      <c r="F13" t="s">
        <v>8</v>
      </c>
    </row>
    <row r="14" spans="1:8">
      <c r="C14" s="2" t="s">
        <v>23</v>
      </c>
      <c r="D14" s="6">
        <v>1000</v>
      </c>
      <c r="E14" t="s">
        <v>4</v>
      </c>
      <c r="F14" t="s">
        <v>24</v>
      </c>
    </row>
    <row r="15" spans="1:8">
      <c r="C15" s="2" t="s">
        <v>25</v>
      </c>
      <c r="D15" s="6">
        <v>2500000</v>
      </c>
      <c r="E15" t="s">
        <v>4</v>
      </c>
      <c r="F15" t="s">
        <v>50</v>
      </c>
    </row>
    <row r="16" spans="1:8">
      <c r="C16" s="2" t="s">
        <v>25</v>
      </c>
      <c r="D16" s="6">
        <v>250000</v>
      </c>
      <c r="E16" t="s">
        <v>4</v>
      </c>
      <c r="F16" t="s">
        <v>51</v>
      </c>
    </row>
    <row r="17" spans="1:6">
      <c r="C17" s="2" t="s">
        <v>9</v>
      </c>
      <c r="D17" s="5">
        <v>0.04</v>
      </c>
      <c r="F17" t="s">
        <v>11</v>
      </c>
    </row>
    <row r="18" spans="1:6">
      <c r="C18" s="2" t="s">
        <v>12</v>
      </c>
      <c r="D18" s="7">
        <v>3</v>
      </c>
      <c r="E18" t="s">
        <v>4</v>
      </c>
      <c r="F18" t="s">
        <v>14</v>
      </c>
    </row>
    <row r="19" spans="1:6">
      <c r="C19" s="2" t="s">
        <v>13</v>
      </c>
      <c r="D19" s="7">
        <v>0.6</v>
      </c>
      <c r="E19" t="s">
        <v>4</v>
      </c>
      <c r="F19" t="s">
        <v>15</v>
      </c>
    </row>
    <row r="20" spans="1:6">
      <c r="C20" s="2" t="s">
        <v>81</v>
      </c>
      <c r="D20" s="7">
        <v>4.7</v>
      </c>
      <c r="E20" t="s">
        <v>4</v>
      </c>
      <c r="F20" t="s">
        <v>16</v>
      </c>
    </row>
    <row r="21" spans="1:6">
      <c r="C21" s="2" t="s">
        <v>18</v>
      </c>
      <c r="D21" s="5">
        <v>0.5</v>
      </c>
      <c r="F21" t="s">
        <v>62</v>
      </c>
    </row>
    <row r="22" spans="1:6">
      <c r="C22" s="2" t="s">
        <v>20</v>
      </c>
      <c r="D22" t="s">
        <v>29</v>
      </c>
    </row>
    <row r="27" spans="1:6">
      <c r="A27" t="s">
        <v>82</v>
      </c>
      <c r="B27" t="str">
        <f>"Viaducten zijn op maaiveldniveau, 0verkluizing is op tunnelniveau d.w.z. " &amp; D18 &amp; " m1 lager"</f>
        <v>Viaducten zijn op maaiveldniveau, 0verkluizing is op tunnelniveau d.w.z. 3 m1 lager</v>
      </c>
    </row>
  </sheetData>
  <phoneticPr fontId="1" type="noConversion"/>
  <hyperlinks>
    <hyperlink ref="H3" r:id="rId1"/>
  </hyperlinks>
  <printOptions headings="1" gridLines="1"/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"/>
  <dimension ref="A1:XFD33"/>
  <sheetViews>
    <sheetView topLeftCell="C1" workbookViewId="0">
      <selection activeCell="B28" sqref="B28"/>
    </sheetView>
  </sheetViews>
  <sheetFormatPr defaultRowHeight="12.75"/>
  <cols>
    <col min="1" max="1" width="29" style="15" customWidth="1"/>
    <col min="2" max="2" width="17.140625" style="15" customWidth="1"/>
    <col min="3" max="3" width="10.140625" style="15" customWidth="1"/>
    <col min="4" max="4" width="27.7109375" style="15" customWidth="1"/>
    <col min="5" max="16384" width="9.140625" style="15"/>
  </cols>
  <sheetData>
    <row r="1" spans="1:4" ht="24" customHeight="1">
      <c r="A1" s="40" t="s">
        <v>91</v>
      </c>
      <c r="B1" s="42" t="s">
        <v>88</v>
      </c>
    </row>
    <row r="2" spans="1:4">
      <c r="A2" s="16" t="s">
        <v>17</v>
      </c>
      <c r="B2" s="17"/>
    </row>
    <row r="3" spans="1:4">
      <c r="A3" s="16" t="s">
        <v>28</v>
      </c>
      <c r="B3" s="18">
        <v>2160</v>
      </c>
      <c r="C3" s="15" t="s">
        <v>4</v>
      </c>
      <c r="D3" s="15" t="s">
        <v>19</v>
      </c>
    </row>
    <row r="4" spans="1:4">
      <c r="A4" s="16" t="s">
        <v>63</v>
      </c>
      <c r="B4" s="18">
        <v>35</v>
      </c>
      <c r="C4" s="15" t="s">
        <v>4</v>
      </c>
      <c r="D4" s="15" t="s">
        <v>66</v>
      </c>
    </row>
    <row r="5" spans="1:4">
      <c r="A5" s="16" t="s">
        <v>30</v>
      </c>
      <c r="B5" s="18">
        <v>3</v>
      </c>
      <c r="C5" s="15" t="str">
        <f>IF(B5=1,Inhoud!C6,IF(B5=2,Inhoud!C7,Inhoud!C8))</f>
        <v>Gesloten Tunnel onder maaiveld:</v>
      </c>
    </row>
    <row r="6" spans="1:4">
      <c r="A6" s="16" t="s">
        <v>31</v>
      </c>
      <c r="B6" s="18">
        <v>0</v>
      </c>
      <c r="C6" s="15" t="s">
        <v>4</v>
      </c>
      <c r="D6" s="15" t="s">
        <v>26</v>
      </c>
    </row>
    <row r="7" spans="1:4">
      <c r="A7" s="16" t="s">
        <v>32</v>
      </c>
      <c r="B7" s="18">
        <v>0</v>
      </c>
      <c r="C7" s="15" t="s">
        <v>4</v>
      </c>
      <c r="D7" s="15" t="s">
        <v>26</v>
      </c>
    </row>
    <row r="8" spans="1:4">
      <c r="A8" s="16" t="s">
        <v>57</v>
      </c>
      <c r="B8" s="18">
        <v>0</v>
      </c>
      <c r="C8" s="15" t="s">
        <v>4</v>
      </c>
      <c r="D8" s="15" t="s">
        <v>56</v>
      </c>
    </row>
    <row r="9" spans="1:4">
      <c r="A9" s="16" t="s">
        <v>33</v>
      </c>
      <c r="B9" s="19">
        <v>0</v>
      </c>
      <c r="C9" s="15" t="s">
        <v>79</v>
      </c>
    </row>
    <row r="10" spans="1:4">
      <c r="A10" s="16" t="s">
        <v>71</v>
      </c>
      <c r="B10" s="18">
        <v>0</v>
      </c>
      <c r="C10" s="15" t="s">
        <v>78</v>
      </c>
    </row>
    <row r="11" spans="1:4">
      <c r="A11" s="16" t="s">
        <v>65</v>
      </c>
      <c r="B11" s="18">
        <v>1</v>
      </c>
      <c r="C11" s="15" t="str">
        <f>IF(B11=1,"ja","nee")</f>
        <v>ja</v>
      </c>
      <c r="D11" s="20" t="str">
        <f>IF(B11=0,"",IF(B11+24&lt;Inhoud!D10,"onbestaanbaar",""))</f>
        <v/>
      </c>
    </row>
    <row r="12" spans="1:4">
      <c r="A12" s="16" t="s">
        <v>40</v>
      </c>
      <c r="B12" s="19">
        <v>0</v>
      </c>
      <c r="C12" s="15" t="s">
        <v>53</v>
      </c>
    </row>
    <row r="13" spans="1:4">
      <c r="A13" s="16" t="s">
        <v>41</v>
      </c>
      <c r="B13" s="18">
        <v>0</v>
      </c>
      <c r="C13" s="15" t="str">
        <f>IF(B13=1,Inhoud!F15,Inhoud!F16)</f>
        <v>Syst. 2: Op vluchtstrook. Om vanuit de tunnel direct met de auto op maaiveld te komen bij een kruising zijn op-en afritten nodig vanaf een extra brede vluchtsrtook omhoog</v>
      </c>
    </row>
    <row r="14" spans="1:4">
      <c r="A14" s="16" t="s">
        <v>54</v>
      </c>
      <c r="B14" s="18">
        <v>0</v>
      </c>
      <c r="C14" s="15" t="s">
        <v>52</v>
      </c>
    </row>
    <row r="15" spans="1:4">
      <c r="A15" s="16" t="s">
        <v>39</v>
      </c>
      <c r="B15" s="21">
        <v>0</v>
      </c>
      <c r="C15" s="15" t="str">
        <f>C14</f>
        <v>Alle afritten bij elkaar</v>
      </c>
    </row>
    <row r="16" spans="1:4">
      <c r="A16" s="16" t="s">
        <v>58</v>
      </c>
      <c r="B16" s="22">
        <v>10000</v>
      </c>
      <c r="C16" s="15" t="s">
        <v>59</v>
      </c>
    </row>
    <row r="17" spans="1:16384">
      <c r="A17" s="16" t="s">
        <v>69</v>
      </c>
      <c r="B17" s="18"/>
      <c r="C17" s="15" t="s">
        <v>70</v>
      </c>
    </row>
    <row r="18" spans="1:16384" s="35" customFormat="1">
      <c r="A18" s="33" t="s">
        <v>86</v>
      </c>
      <c r="B18" s="36">
        <v>1500</v>
      </c>
      <c r="C18" s="34" t="s"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pans="1:16384">
      <c r="A19" s="16" t="s">
        <v>22</v>
      </c>
      <c r="B19" s="32">
        <v>2250000</v>
      </c>
      <c r="C19" s="15" t="s">
        <v>21</v>
      </c>
    </row>
    <row r="20" spans="1:16384">
      <c r="A20" s="16" t="s">
        <v>37</v>
      </c>
      <c r="B20" s="22">
        <v>1000000</v>
      </c>
      <c r="C20" s="15" t="s">
        <v>27</v>
      </c>
    </row>
    <row r="21" spans="1:16384">
      <c r="A21" s="16" t="s">
        <v>38</v>
      </c>
      <c r="B21" s="21">
        <v>3250000</v>
      </c>
      <c r="C21" s="23"/>
    </row>
    <row r="22" spans="1:16384">
      <c r="A22" s="16" t="str">
        <f>A3</f>
        <v>Lengte volgens Google:</v>
      </c>
      <c r="B22" s="24">
        <v>2160</v>
      </c>
      <c r="C22" s="15" t="s">
        <v>4</v>
      </c>
      <c r="D22" s="15" t="s">
        <v>80</v>
      </c>
    </row>
    <row r="23" spans="1:16384">
      <c r="A23" s="16" t="s">
        <v>55</v>
      </c>
      <c r="B23" s="24">
        <v>265</v>
      </c>
      <c r="C23" s="15" t="s">
        <v>4</v>
      </c>
      <c r="D23" s="15" t="s">
        <v>36</v>
      </c>
    </row>
    <row r="24" spans="1:16384">
      <c r="A24" s="16" t="s">
        <v>35</v>
      </c>
      <c r="B24" s="15">
        <v>0</v>
      </c>
      <c r="C24" s="15" t="s">
        <v>4</v>
      </c>
      <c r="D24" s="15" t="s">
        <v>72</v>
      </c>
    </row>
    <row r="25" spans="1:16384">
      <c r="A25" s="2" t="s">
        <v>89</v>
      </c>
      <c r="B25" s="15">
        <v>1895</v>
      </c>
      <c r="C25" s="15" t="s">
        <v>4</v>
      </c>
      <c r="D25" s="23"/>
    </row>
    <row r="26" spans="1:16384">
      <c r="A26" s="16" t="str">
        <f>IF(B5=1,"Tunnelbak",(IF(B5=2,"Tunnelbak overkluist","Tunnel")))</f>
        <v>Tunnel</v>
      </c>
      <c r="B26" s="15">
        <v>1895</v>
      </c>
      <c r="C26" s="15" t="s">
        <v>4</v>
      </c>
      <c r="D26" s="20" t="str">
        <f>IF(B26&lt;0,"onbestaanbaar","")</f>
        <v/>
      </c>
    </row>
    <row r="27" spans="1:16384">
      <c r="A27" s="16" t="s">
        <v>90</v>
      </c>
      <c r="B27" s="21">
        <v>5962500</v>
      </c>
      <c r="C27" s="15" t="s">
        <v>4</v>
      </c>
    </row>
    <row r="28" spans="1:16384" ht="13.5" thickBot="1">
      <c r="A28" s="16" t="s">
        <v>34</v>
      </c>
      <c r="B28" s="37">
        <v>133903500</v>
      </c>
      <c r="C28" s="25"/>
    </row>
    <row r="29" spans="1:16384">
      <c r="A29" s="16" t="s">
        <v>73</v>
      </c>
      <c r="B29" s="28">
        <v>500</v>
      </c>
      <c r="C29" s="15" t="s">
        <v>74</v>
      </c>
    </row>
    <row r="30" spans="1:16384">
      <c r="A30" s="16" t="s">
        <v>75</v>
      </c>
      <c r="B30" s="15">
        <v>66325</v>
      </c>
      <c r="C30" s="27" t="s">
        <v>85</v>
      </c>
      <c r="D30" s="15" t="s">
        <v>83</v>
      </c>
    </row>
    <row r="31" spans="1:16384">
      <c r="A31" s="16" t="s">
        <v>77</v>
      </c>
      <c r="B31" s="21">
        <v>33162500</v>
      </c>
    </row>
    <row r="32" spans="1:16384" ht="13.5" thickBot="1">
      <c r="A32" s="16" t="s">
        <v>76</v>
      </c>
      <c r="B32" s="26">
        <v>100741000</v>
      </c>
    </row>
    <row r="33" ht="13.5" thickTop="1"/>
  </sheetData>
  <pageMargins left="0.23622047244094488" right="0.23622047244094488" top="0.55118110236220474" bottom="0.3543307086614173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5"/>
  <dimension ref="A1:D33"/>
  <sheetViews>
    <sheetView tabSelected="1" topLeftCell="E11" workbookViewId="0">
      <selection activeCell="B28" sqref="B28"/>
    </sheetView>
  </sheetViews>
  <sheetFormatPr defaultRowHeight="12.75"/>
  <cols>
    <col min="1" max="1" width="29" customWidth="1"/>
    <col min="2" max="2" width="17.140625" customWidth="1"/>
    <col min="3" max="3" width="10.140625" customWidth="1"/>
    <col min="4" max="4" width="27.7109375" customWidth="1"/>
  </cols>
  <sheetData>
    <row r="1" spans="1:4" ht="26.25" customHeight="1">
      <c r="A1" s="39" t="s">
        <v>92</v>
      </c>
      <c r="B1" s="41" t="s">
        <v>93</v>
      </c>
    </row>
    <row r="2" spans="1:4">
      <c r="A2" s="2" t="s">
        <v>17</v>
      </c>
      <c r="B2" s="1"/>
    </row>
    <row r="3" spans="1:4">
      <c r="A3" s="2" t="s">
        <v>28</v>
      </c>
      <c r="B3" s="8">
        <v>1550</v>
      </c>
      <c r="C3" t="s">
        <v>4</v>
      </c>
      <c r="D3" t="s">
        <v>19</v>
      </c>
    </row>
    <row r="4" spans="1:4">
      <c r="A4" s="2" t="s">
        <v>63</v>
      </c>
      <c r="B4" s="8">
        <v>35</v>
      </c>
      <c r="C4" t="s">
        <v>4</v>
      </c>
      <c r="D4" t="s">
        <v>66</v>
      </c>
    </row>
    <row r="5" spans="1:4">
      <c r="A5" s="2" t="s">
        <v>30</v>
      </c>
      <c r="B5" s="8">
        <v>3</v>
      </c>
      <c r="C5" t="str">
        <f>IF(B5=1,Inhoud!C6,IF(B5=2,Inhoud!C7,Inhoud!C8))</f>
        <v>Gesloten Tunnel onder maaiveld:</v>
      </c>
    </row>
    <row r="6" spans="1:4">
      <c r="A6" s="2" t="s">
        <v>31</v>
      </c>
      <c r="B6" s="8">
        <v>0</v>
      </c>
      <c r="C6" t="s">
        <v>4</v>
      </c>
      <c r="D6" t="s">
        <v>26</v>
      </c>
    </row>
    <row r="7" spans="1:4">
      <c r="A7" s="2" t="s">
        <v>32</v>
      </c>
      <c r="B7" s="8">
        <v>0</v>
      </c>
      <c r="C7" t="s">
        <v>4</v>
      </c>
      <c r="D7" t="s">
        <v>26</v>
      </c>
    </row>
    <row r="8" spans="1:4">
      <c r="A8" s="2" t="s">
        <v>57</v>
      </c>
      <c r="B8" s="8">
        <v>0</v>
      </c>
      <c r="C8" t="s">
        <v>4</v>
      </c>
      <c r="D8" t="s">
        <v>56</v>
      </c>
    </row>
    <row r="9" spans="1:4">
      <c r="A9" s="2" t="s">
        <v>33</v>
      </c>
      <c r="B9" s="13">
        <v>0</v>
      </c>
      <c r="C9" t="s">
        <v>79</v>
      </c>
    </row>
    <row r="10" spans="1:4">
      <c r="A10" s="2" t="s">
        <v>71</v>
      </c>
      <c r="B10" s="8">
        <v>0</v>
      </c>
      <c r="C10" t="s">
        <v>78</v>
      </c>
    </row>
    <row r="11" spans="1:4">
      <c r="A11" s="2" t="s">
        <v>65</v>
      </c>
      <c r="B11" s="8">
        <v>1</v>
      </c>
      <c r="C11" t="str">
        <f>IF(B11=1,"ja","nee")</f>
        <v>ja</v>
      </c>
      <c r="D11" s="10" t="str">
        <f>IF(B11=0,"",IF(B11+24&lt;Inhoud!D10,"onbestaanbaar",""))</f>
        <v/>
      </c>
    </row>
    <row r="12" spans="1:4">
      <c r="A12" s="2" t="s">
        <v>40</v>
      </c>
      <c r="B12" s="13">
        <v>0</v>
      </c>
      <c r="C12" t="s">
        <v>53</v>
      </c>
    </row>
    <row r="13" spans="1:4">
      <c r="A13" s="2" t="s">
        <v>41</v>
      </c>
      <c r="B13" s="8">
        <v>0</v>
      </c>
      <c r="C13" t="str">
        <f>IF(B13=1,Inhoud!F15,Inhoud!F16)</f>
        <v>Syst. 2: Op vluchtstrook. Om vanuit de tunnel direct met de auto op maaiveld te komen bij een kruising zijn op-en afritten nodig vanaf een extra brede vluchtsrtook omhoog</v>
      </c>
    </row>
    <row r="14" spans="1:4">
      <c r="A14" s="2" t="s">
        <v>54</v>
      </c>
      <c r="B14" s="8">
        <v>0</v>
      </c>
      <c r="C14" t="s">
        <v>52</v>
      </c>
    </row>
    <row r="15" spans="1:4">
      <c r="A15" s="2" t="s">
        <v>39</v>
      </c>
      <c r="B15" s="3">
        <v>0</v>
      </c>
      <c r="C15" t="str">
        <f>C14</f>
        <v>Alle afritten bij elkaar</v>
      </c>
    </row>
    <row r="16" spans="1:4">
      <c r="A16" s="2" t="s">
        <v>58</v>
      </c>
      <c r="B16" s="14">
        <v>10000</v>
      </c>
      <c r="C16" t="s">
        <v>59</v>
      </c>
    </row>
    <row r="17" spans="1:4">
      <c r="A17" s="2" t="s">
        <v>69</v>
      </c>
      <c r="B17" s="8">
        <v>0</v>
      </c>
      <c r="C17" t="s">
        <v>70</v>
      </c>
    </row>
    <row r="18" spans="1:4">
      <c r="A18" s="29" t="s">
        <v>86</v>
      </c>
      <c r="B18" s="8">
        <v>640</v>
      </c>
      <c r="C18" s="27" t="s">
        <v>4</v>
      </c>
    </row>
    <row r="19" spans="1:4">
      <c r="A19" s="2" t="s">
        <v>22</v>
      </c>
      <c r="B19" s="31">
        <v>960000</v>
      </c>
      <c r="C19" t="s">
        <v>21</v>
      </c>
    </row>
    <row r="20" spans="1:4">
      <c r="A20" s="2" t="s">
        <v>37</v>
      </c>
      <c r="B20" s="14">
        <v>1000000</v>
      </c>
      <c r="C20" t="s">
        <v>27</v>
      </c>
    </row>
    <row r="21" spans="1:4">
      <c r="A21" s="2" t="s">
        <v>38</v>
      </c>
      <c r="B21" s="3">
        <v>1960000</v>
      </c>
      <c r="C21" s="9"/>
    </row>
    <row r="22" spans="1:4">
      <c r="A22" s="2" t="str">
        <f>A3</f>
        <v>Lengte volgens Google:</v>
      </c>
      <c r="B22" s="4">
        <v>1550</v>
      </c>
      <c r="C22" t="s">
        <v>4</v>
      </c>
      <c r="D22" t="s">
        <v>84</v>
      </c>
    </row>
    <row r="23" spans="1:4">
      <c r="A23" s="2" t="s">
        <v>55</v>
      </c>
      <c r="B23" s="4">
        <v>265</v>
      </c>
      <c r="C23" t="s">
        <v>4</v>
      </c>
      <c r="D23" t="s">
        <v>36</v>
      </c>
    </row>
    <row r="24" spans="1:4">
      <c r="A24" s="2" t="s">
        <v>35</v>
      </c>
      <c r="B24">
        <v>0</v>
      </c>
      <c r="C24" t="s">
        <v>4</v>
      </c>
      <c r="D24" t="s">
        <v>72</v>
      </c>
    </row>
    <row r="25" spans="1:4">
      <c r="A25" s="2" t="s">
        <v>89</v>
      </c>
      <c r="B25">
        <v>1285</v>
      </c>
      <c r="C25" t="s">
        <v>4</v>
      </c>
      <c r="D25" s="9"/>
    </row>
    <row r="26" spans="1:4">
      <c r="A26" s="2" t="str">
        <f>IF(B5=1,"Tunnelbak",(IF(B5=2,"Tunnelbak geheel of ged.overkluist","Tunnel")))</f>
        <v>Tunnel</v>
      </c>
      <c r="B26">
        <v>1285</v>
      </c>
      <c r="C26" t="s">
        <v>4</v>
      </c>
      <c r="D26" s="10" t="str">
        <f>IF(B26&lt;0,"onbestaanbaar","")</f>
        <v/>
      </c>
    </row>
    <row r="27" spans="1:4">
      <c r="A27" s="29" t="s">
        <v>90</v>
      </c>
      <c r="B27" s="3">
        <v>5962500</v>
      </c>
      <c r="C27" t="s">
        <v>4</v>
      </c>
    </row>
    <row r="28" spans="1:4" ht="13.5" thickBot="1">
      <c r="A28" s="2" t="s">
        <v>34</v>
      </c>
      <c r="B28" s="38">
        <v>92475500</v>
      </c>
      <c r="C28" s="11"/>
    </row>
    <row r="29" spans="1:4">
      <c r="A29" s="2" t="s">
        <v>73</v>
      </c>
      <c r="B29" s="6">
        <v>500</v>
      </c>
      <c r="C29" t="s">
        <v>74</v>
      </c>
    </row>
    <row r="30" spans="1:4">
      <c r="A30" s="2" t="s">
        <v>75</v>
      </c>
      <c r="B30">
        <v>44975</v>
      </c>
      <c r="C30" s="27" t="s">
        <v>85</v>
      </c>
      <c r="D30" t="s">
        <v>83</v>
      </c>
    </row>
    <row r="31" spans="1:4">
      <c r="A31" s="2" t="s">
        <v>77</v>
      </c>
      <c r="B31" s="3">
        <v>22487500</v>
      </c>
    </row>
    <row r="32" spans="1:4" ht="13.5" thickBot="1">
      <c r="A32" s="2" t="s">
        <v>76</v>
      </c>
      <c r="B32" s="12">
        <v>69988000</v>
      </c>
    </row>
    <row r="33" ht="13.5" thickTop="1"/>
  </sheetData>
  <pageMargins left="0.23622047244094488" right="0.23622047244094488" top="0.55118110236220474" bottom="0.354330708661417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Inhoud</vt:lpstr>
      <vt:lpstr>Rembradtlaan recht</vt:lpstr>
      <vt:lpstr>Helvoirt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</dc:creator>
  <cp:lastModifiedBy>Finiconsult</cp:lastModifiedBy>
  <cp:lastPrinted>2013-02-19T21:27:17Z</cp:lastPrinted>
  <dcterms:created xsi:type="dcterms:W3CDTF">2012-06-05T10:13:24Z</dcterms:created>
  <dcterms:modified xsi:type="dcterms:W3CDTF">2020-09-10T20:45:09Z</dcterms:modified>
</cp:coreProperties>
</file>