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20" windowHeight="10005" activeTab="0"/>
  </bookViews>
  <sheets>
    <sheet name="Data" sheetId="1" r:id="rId1"/>
    <sheet name="SterfteGeslacht" sheetId="2" r:id="rId2"/>
    <sheet name="SterfteLeeftijd" sheetId="3" r:id="rId3"/>
    <sheet name="Leeftijdsopbouw" sheetId="4" r:id="rId4"/>
    <sheet name="SterfteInkomen" sheetId="5" r:id="rId5"/>
  </sheets>
  <definedNames/>
  <calcPr fullCalcOnLoad="1"/>
</workbook>
</file>

<file path=xl/comments1.xml><?xml version="1.0" encoding="utf-8"?>
<comments xmlns="http://schemas.openxmlformats.org/spreadsheetml/2006/main">
  <authors>
    <author>Spil</author>
  </authors>
  <commentList>
    <comment ref="J15" authorId="0">
      <text>
        <r>
          <rPr>
            <b/>
            <sz val="9"/>
            <rFont val="Tahoma"/>
            <family val="0"/>
          </rPr>
          <t xml:space="preserve">Bron: http://www.n65.nl/Studie-Sterfterisico-Haaren-Helvoirt.xls
</t>
        </r>
      </text>
    </comment>
    <comment ref="J42" authorId="0">
      <text>
        <r>
          <rPr>
            <b/>
            <sz val="9"/>
            <rFont val="Tahoma"/>
            <family val="0"/>
          </rPr>
          <t>Bron: http://www.n65.nl/Studie-Sterfterisico-Haaren-Helvoirt.xls</t>
        </r>
      </text>
    </comment>
    <comment ref="M7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  <comment ref="M15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  <comment ref="M24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  <comment ref="M34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  <comment ref="M42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  <comment ref="M52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  <comment ref="M63" authorId="0">
      <text>
        <r>
          <rPr>
            <b/>
            <sz val="9"/>
            <rFont val="Tahoma"/>
            <family val="0"/>
          </rPr>
          <t>Dit getal 5,77 is het feitelijke gemiddelde sterfteverschil Helvoirt-Haaren 2011 uit: http://www.n65.nl/Studie-Sterfterisico-Haaren-Helvoirt.xls</t>
        </r>
      </text>
    </comment>
  </commentList>
</comments>
</file>

<file path=xl/comments2.xml><?xml version="1.0" encoding="utf-8"?>
<comments xmlns="http://schemas.openxmlformats.org/spreadsheetml/2006/main">
  <authors>
    <author>Spil</author>
  </authors>
  <commentList>
    <comment ref="Q32" authorId="0">
      <text>
        <r>
          <rPr>
            <sz val="9"/>
            <rFont val="Tahoma"/>
            <family val="0"/>
          </rPr>
          <t>Berekend t.o.v. de eigen groep</t>
        </r>
      </text>
    </comment>
    <comment ref="Q35" authorId="0">
      <text>
        <r>
          <rPr>
            <b/>
            <sz val="9"/>
            <rFont val="Tahoma"/>
            <family val="0"/>
          </rPr>
          <t>Berekend t.o.v.eigen groep verklaart. Dit lagere % dan bij &gt;65jr. is onbegrijpelijk.</t>
        </r>
      </text>
    </comment>
    <comment ref="Q38" authorId="0">
      <text>
        <r>
          <rPr>
            <b/>
            <sz val="9"/>
            <rFont val="Tahoma"/>
            <family val="0"/>
          </rPr>
          <t>Berekend t.o.v.eigen groep verklaart. Dit lagere % dan bij &gt;65jr. is onbegrijpelijk.</t>
        </r>
      </text>
    </comment>
  </commentList>
</comments>
</file>

<file path=xl/sharedStrings.xml><?xml version="1.0" encoding="utf-8"?>
<sst xmlns="http://schemas.openxmlformats.org/spreadsheetml/2006/main" count="2360" uniqueCount="677">
  <si>
    <t>Onderwerpen</t>
  </si>
  <si>
    <t>Totaal overledenen</t>
  </si>
  <si>
    <t>Leeftijd (op 31-12 ): 0 tot 65 jaar</t>
  </si>
  <si>
    <t>Leeftijd (op 31-12): 65 tot 80 jaar</t>
  </si>
  <si>
    <t>Leeftijd (op 31-12): 80 jaar of ouder</t>
  </si>
  <si>
    <t>Geslacht</t>
  </si>
  <si>
    <t>Mannen en vrouwen</t>
  </si>
  <si>
    <t>Mannen</t>
  </si>
  <si>
    <t>Vrouwen</t>
  </si>
  <si>
    <t>Perioden</t>
  </si>
  <si>
    <t>aantal</t>
  </si>
  <si>
    <t>2011 week 30*</t>
  </si>
  <si>
    <t>2011 week 31*</t>
  </si>
  <si>
    <t>2011 week 32*</t>
  </si>
  <si>
    <t>2011 week 33*</t>
  </si>
  <si>
    <t>2011 week 34*</t>
  </si>
  <si>
    <t>2011 week 35*</t>
  </si>
  <si>
    <t>2011 week 36*</t>
  </si>
  <si>
    <t>2011 week 37*</t>
  </si>
  <si>
    <t>2011 week 38*</t>
  </si>
  <si>
    <t>2011 week 39*</t>
  </si>
  <si>
    <t>2011 week 40*</t>
  </si>
  <si>
    <t>2011 week 41*</t>
  </si>
  <si>
    <t>2011 week 42*</t>
  </si>
  <si>
    <t>2011 week 43*</t>
  </si>
  <si>
    <t>2011 week 44*</t>
  </si>
  <si>
    <t>2011 week 45*</t>
  </si>
  <si>
    <t>2011 week 46*</t>
  </si>
  <si>
    <t>2011 week 47*</t>
  </si>
  <si>
    <t>2011 week 48*</t>
  </si>
  <si>
    <t>2011 week 49*</t>
  </si>
  <si>
    <t>2011 week 50*</t>
  </si>
  <si>
    <t>2011 week 51*</t>
  </si>
  <si>
    <t>2011 week 52* (6 dagen)</t>
  </si>
  <si>
    <t>2011 jaar totaal*</t>
  </si>
  <si>
    <t>Aantal levenden</t>
  </si>
  <si>
    <t>Vrouwen &gt;65 jaar</t>
  </si>
  <si>
    <t>Totaal</t>
  </si>
  <si>
    <t>Sterfte% Man/Vrouw</t>
  </si>
  <si>
    <t xml:space="preserve">Bron: </t>
  </si>
  <si>
    <t>http://statline.cbs.nl/StatWeb/publication/?DM=SLNL&amp;PA=7461BEV&amp;D1=0&amp;D2=a&amp;D3=0-100,l&amp;D4=l&amp;HDR=T,G3&amp;STB=G1,G2&amp;VW=T</t>
  </si>
  <si>
    <t>Bron:</t>
  </si>
  <si>
    <t>http://pon.databank.nl/</t>
  </si>
  <si>
    <t>Aantal Vrouwen</t>
  </si>
  <si>
    <t>Aantal Mannen</t>
  </si>
  <si>
    <t>Totaal %</t>
  </si>
  <si>
    <t xml:space="preserve"> http://www.n65.nl/Studie-Sterfterisico-Haaren-Helvoirt.xls</t>
  </si>
  <si>
    <t>Helvoirt:</t>
  </si>
  <si>
    <t>Haaren:</t>
  </si>
  <si>
    <t>Postcode 5268:</t>
  </si>
  <si>
    <t>Postcode 5076:</t>
  </si>
  <si>
    <t>Gem. Sterfte% feitelijk</t>
  </si>
  <si>
    <t>Verschil</t>
  </si>
  <si>
    <t xml:space="preserve">Mannen </t>
  </si>
  <si>
    <t>Sterfte% Totaal:</t>
  </si>
  <si>
    <t>Totaal Aantal Postcode</t>
  </si>
  <si>
    <t>Totaal Aantal Gemeente</t>
  </si>
  <si>
    <t>CONCLUSIE</t>
  </si>
  <si>
    <t>&lt;65 jaar %</t>
  </si>
  <si>
    <t>Gem. Sterfte aantal</t>
  </si>
  <si>
    <t>&gt;=65 jaar %</t>
  </si>
  <si>
    <t>&gt;=65 jaar aantal</t>
  </si>
  <si>
    <t>Sterfte% landelijk</t>
  </si>
  <si>
    <t>Berekende Sterfte aantal</t>
  </si>
  <si>
    <t>Methode Inkomensverschil</t>
  </si>
  <si>
    <t>&gt;=65 jaar % dorp</t>
  </si>
  <si>
    <t>Verschillen %</t>
  </si>
  <si>
    <t>Verschillen aantal</t>
  </si>
  <si>
    <t>Extra Sterfte feitelijk</t>
  </si>
  <si>
    <t>Vrouw/ Man %</t>
  </si>
  <si>
    <t>Berekend Sterfte aantal</t>
  </si>
  <si>
    <t>2010</t>
  </si>
  <si>
    <t>Vrouwensterfte%  &gt;65jr</t>
  </si>
  <si>
    <t>Bevolking leeftijd -14 jaar</t>
  </si>
  <si>
    <t>Bevolking leeftijd 15-24 jaar</t>
  </si>
  <si>
    <t>Bevolking leeftijd 25-34 jaar</t>
  </si>
  <si>
    <t>Bevolking leeftijd 35-44 jaar</t>
  </si>
  <si>
    <t>Bevolking leeftijd 45-54 jaar</t>
  </si>
  <si>
    <t>Bevolking leeftijd 55-64 jaar</t>
  </si>
  <si>
    <t>Bevolking leeftijd 65-74 jaar</t>
  </si>
  <si>
    <t>Bevolking leeftijd 75+ jaar</t>
  </si>
  <si>
    <t>5074 Biezenmortel (HRN)</t>
  </si>
  <si>
    <t>5076 Haaren (HRN)</t>
  </si>
  <si>
    <t>5268 Helvoirt (HRN)</t>
  </si>
  <si>
    <t>5296 Esch (HRN)</t>
  </si>
  <si>
    <t>Bron: CBS Bevokingsstatistiek</t>
  </si>
  <si>
    <t>TOTAAL</t>
  </si>
  <si>
    <t>&gt;=75 jaar %</t>
  </si>
  <si>
    <t>&gt;=75 jaar aantal</t>
  </si>
  <si>
    <t>&gt;=75 jaar % dorp</t>
  </si>
  <si>
    <t>&lt;75 jaar %</t>
  </si>
  <si>
    <t>Sterfte% landelijk &gt;=65 jr.</t>
  </si>
  <si>
    <t>Sterfte; geslacht, leeftijd (op 31 december), burgerlijke staat en regio</t>
  </si>
  <si>
    <t/>
  </si>
  <si>
    <t>Overledenen: geslacht, relatief</t>
  </si>
  <si>
    <t>Regio's</t>
  </si>
  <si>
    <t>promille</t>
  </si>
  <si>
    <t>Haaren</t>
  </si>
  <si>
    <t>Zie blad Leeftijdsopbouw; Bron: CBS via IPON</t>
  </si>
  <si>
    <t>Zie blad SterfteGeslacht; Bron: CBS via IPON</t>
  </si>
  <si>
    <t>jaar 2010</t>
  </si>
  <si>
    <t>INHOUDSOPGAVE</t>
  </si>
  <si>
    <t>1. Toelichting</t>
  </si>
  <si>
    <t>2. Definities en verklaring van symbolen</t>
  </si>
  <si>
    <t>3. Koppelingen naar relevante tabellen en artikelen</t>
  </si>
  <si>
    <t>4. Bronnen en methoden</t>
  </si>
  <si>
    <t>5. Meer informatie</t>
  </si>
  <si>
    <t>1. TOELICHTING</t>
  </si>
  <si>
    <t xml:space="preserve">Deze tabel bevat informatie over overledenen onder de bevolking van </t>
  </si>
  <si>
    <t>Nederland.</t>
  </si>
  <si>
    <t>De gegevens in deze tabel zijn uit te splitsen naar de volgende kenmerken:</t>
  </si>
  <si>
    <t>- Overledenen naar geslacht en regio;</t>
  </si>
  <si>
    <t>- Overledenen naar geslacht en regio, relatief;</t>
  </si>
  <si>
    <t>- Gestandaardiseerde sterfte naar geslacht en regio;</t>
  </si>
  <si>
    <t>- Overledenen naar geslacht, leeftijd en regio;</t>
  </si>
  <si>
    <t>- Overledenen naar geslacht, burgerlijke staat en regio.</t>
  </si>
  <si>
    <t xml:space="preserve">De in de tabel opgenomen regio's zijn landsdelen, provincies, </t>
  </si>
  <si>
    <t>COROP-gebieden, stadsgewesten, grootstedelijke agglomeraties en</t>
  </si>
  <si>
    <t>gemeenten.</t>
  </si>
  <si>
    <t>De gepresenteerde regiototalen betreffen samentellingen van gemeenten.</t>
  </si>
  <si>
    <t xml:space="preserve">In geval van grenswijzigingen die over verschillende regiogrenzen heen </t>
  </si>
  <si>
    <t xml:space="preserve">gaan is de indeling van gemeenten gegroepeerd naar de meest recente </t>
  </si>
  <si>
    <t>situatie.</t>
  </si>
  <si>
    <t xml:space="preserve">Bijvoorbeeld: De gemeente Vianen is per 01-01-2002 overgegaan van </t>
  </si>
  <si>
    <t>provincie Zuid-Holland naar provincie Utrecht en wordt in deze tabel</t>
  </si>
  <si>
    <t>gegroepeerd in de provincie Utrecht.</t>
  </si>
  <si>
    <t>Beschikbaar vanaf: 1988</t>
  </si>
  <si>
    <t>Status van de cijfers:</t>
  </si>
  <si>
    <t>Alle in de tabel opgenomen cijfers zijn definitieve cijfers.</t>
  </si>
  <si>
    <t>Verwerking grenswijziging Rotterdam en Rozenburg in 2010</t>
  </si>
  <si>
    <t xml:space="preserve">Per 18 maart 2010 is de gemeente Rozenburg opgeheven en in zijn geheel </t>
  </si>
  <si>
    <t>overgegaan naar de gemeente Rotterdam.</t>
  </si>
  <si>
    <t xml:space="preserve">Voor de overzichtelijkheid zijn de cijfers met betrekking tot geboorte, </t>
  </si>
  <si>
    <t xml:space="preserve">sterfte, buitenlandse migratie en verhuizingen in Rozenburg voor geheel </t>
  </si>
  <si>
    <t xml:space="preserve">2010 bij Rotterdam geteld. </t>
  </si>
  <si>
    <t xml:space="preserve">Voor Rozenburg zijn dus geen gegevens over de bevolkingsontwikkeling in </t>
  </si>
  <si>
    <t>2010 beschikbaar.</t>
  </si>
  <si>
    <t>Voor de relatieve sterftecijfers van Rotterdam is steeds gerelateerd aan de</t>
  </si>
  <si>
    <t>bevolkingsaantallen van Rotterdam en Rozenburg samen.</t>
  </si>
  <si>
    <t>Trendbreuk burgerlijke staat</t>
  </si>
  <si>
    <t xml:space="preserve">Vanaf 2010 is een kleine verschuiving tussen de verschillende burgerlijke </t>
  </si>
  <si>
    <t xml:space="preserve">staten opgetreden (minder ongehuwd en meer gescheiden respectievelijk </t>
  </si>
  <si>
    <t xml:space="preserve">verweduwd). </t>
  </si>
  <si>
    <t xml:space="preserve">Dit komt omdat in de periode 1998 tot 2010 niet alle burgerlijke staten </t>
  </si>
  <si>
    <t xml:space="preserve">beschikbaar zijn in de bronbestanden die het CBS gebruikt. De burgerlijke </t>
  </si>
  <si>
    <t xml:space="preserve">staten 'verweduwd na partnerschap' en 'gescheiden na partnerschap' worden </t>
  </si>
  <si>
    <t xml:space="preserve">daardoor binnen deze statistiek binnen deze periode genegeerd. Voor deze </t>
  </si>
  <si>
    <t xml:space="preserve">statistiek betekent dit dat de burgerlijke staat van v¾¾r het partnerschap </t>
  </si>
  <si>
    <t xml:space="preserve">is gebruikt wat in de meeste gevallen ongehuwd was. </t>
  </si>
  <si>
    <t>Vanaf 2010 zijn alle burgerlijke staten beschikbaar.</t>
  </si>
  <si>
    <t>Wijzigingen per 4 november 2011:</t>
  </si>
  <si>
    <t>De cijfers over 2010 zijn toegevoegd.</t>
  </si>
  <si>
    <t>Wanneer komen er nieuwe cijfers uit?</t>
  </si>
  <si>
    <t xml:space="preserve">In het 4e kwartaal van 2012 worden de definitieve cijfers over 2011 in </t>
  </si>
  <si>
    <t xml:space="preserve">deze publicatie opgenomen. </t>
  </si>
  <si>
    <t>2. DEFINITIES EN VERKLARING VAN SYMBOLEN</t>
  </si>
  <si>
    <t>Bevolking</t>
  </si>
  <si>
    <t>De inwoners van een bepaald gebied.</t>
  </si>
  <si>
    <t xml:space="preserve">In de bevolkingsaantallen zijn uitsluitend personen begrepen die zijn </t>
  </si>
  <si>
    <t xml:space="preserve">opgenomen in het bevolkingsregister van een Nederlandse gemeente. In </t>
  </si>
  <si>
    <t xml:space="preserve">principe wordt iedereen die voor onbepaalde tijd in Nederland woont, </t>
  </si>
  <si>
    <t xml:space="preserve">opgenomen in het bevolkingsregister van de woongemeente. Personen die tot </t>
  </si>
  <si>
    <t xml:space="preserve">de bevolking van Nederland behoren, maar voor wie geen vaste woonplaats </t>
  </si>
  <si>
    <t xml:space="preserve">valt aan te wijzen, zijn opgenomen in het bevolkingsregister van de </t>
  </si>
  <si>
    <t>gemeente 's-Gravenhage.</t>
  </si>
  <si>
    <t xml:space="preserve">In de bevolkingsregisters zijn niet opgenomen de in Nederland wonende </t>
  </si>
  <si>
    <t xml:space="preserve">personen waarvoor uitzonderingsregels gelden met betrekking tot opneming </t>
  </si>
  <si>
    <t xml:space="preserve">in de bevolkingsregisters (bijvoorbeeld diplomaten en NAVO militairen) en </t>
  </si>
  <si>
    <t>personen die niet legaal in Nederland verblijven.</t>
  </si>
  <si>
    <t>Burgerlijke staat</t>
  </si>
  <si>
    <t xml:space="preserve">Formele positie van een persoon waarbij wordt verwezen naar het huwelijk </t>
  </si>
  <si>
    <t xml:space="preserve">en het geregistreerd partnerschap. </t>
  </si>
  <si>
    <t xml:space="preserve">Per 1 januari 1998 is het geregistreerd partnerschap ingevoerd. Doorgaans </t>
  </si>
  <si>
    <t xml:space="preserve">worden het geregistreerd partnerschap en het huwelijk op dezelfde wijze </t>
  </si>
  <si>
    <t>behandeld.</t>
  </si>
  <si>
    <t>COROP-gebieden (CR)</t>
  </si>
  <si>
    <t xml:space="preserve">Regionaal niveau tussen gemeenten en provincies in. In 1970 ontworpen </t>
  </si>
  <si>
    <t xml:space="preserve">door de Coördinatie Commissie Regionaal Onderzoeksprogramma, waaraan </t>
  </si>
  <si>
    <t xml:space="preserve">de indeling haar naam dankt. Nederland telt 40 COROP-gebieden. </t>
  </si>
  <si>
    <t>Gemeente (GM)</t>
  </si>
  <si>
    <t xml:space="preserve">De kleinste lokale bestuurseenheid, vastgesteld door de Staten Generaal. </t>
  </si>
  <si>
    <t xml:space="preserve">Per 1 januari 2010 telt Nederland 431 gemeenten. </t>
  </si>
  <si>
    <t>Geregistreerd partnerschap</t>
  </si>
  <si>
    <t>Een op het huwelijk lijkende relatie tussen twee personen van gelijk of</t>
  </si>
  <si>
    <t>van verschillend geslacht, vastgelegd in een akte van de Burgerlijke</t>
  </si>
  <si>
    <t xml:space="preserve">Stand. </t>
  </si>
  <si>
    <t xml:space="preserve">Per 1 januari 1998 is in Nederland het geregistreerd partnerschap </t>
  </si>
  <si>
    <t>ingevoerd.</t>
  </si>
  <si>
    <t>Gestandaardiseerd sterftecijfer</t>
  </si>
  <si>
    <t xml:space="preserve">Sterftecijfer waarbij de invloed van de bevolking naar leeftijd en </t>
  </si>
  <si>
    <t xml:space="preserve">geslacht tussen de verschillende regio's is uitgeschakeld. De functie van </t>
  </si>
  <si>
    <t xml:space="preserve">een gestandaardiseerd sterftecijfer is de sterfte in de verschillende </t>
  </si>
  <si>
    <t>regio's beter vergelijkbaar te maken.</t>
  </si>
  <si>
    <t>Grootstedelijke agglomeratie (GA)</t>
  </si>
  <si>
    <t xml:space="preserve">Stedelijk gebied. Bij grootstedelijke agglomeraties gaat het om gebieden </t>
  </si>
  <si>
    <t xml:space="preserve">met een aaneengesloten stedelijke bebouwing. De indeling in </t>
  </si>
  <si>
    <t xml:space="preserve">grootstedelijke agglomeraties wordt gehanteerd met ingang van 2000 en is </t>
  </si>
  <si>
    <t>niet landelijk dekkend. Nederland telt 22 grootstedelijke agglomeraties.</t>
  </si>
  <si>
    <t>Landsdeel (LD)</t>
  </si>
  <si>
    <t xml:space="preserve">De indeling in landsdelen is een regionale groepering van provincies. </t>
  </si>
  <si>
    <t>Nederland telt 4 landsdelen.</t>
  </si>
  <si>
    <t>Leeftijd</t>
  </si>
  <si>
    <t>Het aantal gehele jaren dat op 31 december van het jaar van overlijden is</t>
  </si>
  <si>
    <t>verstreken sinds de geboortedatum van de persoon.</t>
  </si>
  <si>
    <t>Te berekenen als jaar van overlijden min geboortejaar.</t>
  </si>
  <si>
    <t>Provincie (PV)</t>
  </si>
  <si>
    <t xml:space="preserve">Bestuurlijke onderverdeling van het Nederlands grondgebied. Sinds het </t>
  </si>
  <si>
    <t xml:space="preserve">instellen van de provincie Flevoland per 1 januari 1986 telt Nederland 12 </t>
  </si>
  <si>
    <t>provincies.</t>
  </si>
  <si>
    <t>Stadsgewest (SG)</t>
  </si>
  <si>
    <t xml:space="preserve">Stedelijk gebied. Een stadsgewest bestaat uit een grootstedelijke </t>
  </si>
  <si>
    <t xml:space="preserve">agglomeratie en het omringende gebied dat georiënteerd is op deze </t>
  </si>
  <si>
    <t xml:space="preserve">agglomeratie. De indeling in stadsgewesten wordt gehanteerd met ingang van </t>
  </si>
  <si>
    <t>2000 en is niet landelijk dekkend. Nederland telt 22 stadsgewesten.</t>
  </si>
  <si>
    <t>Verklaring van de in de tabel gebruikte symbolen:</t>
  </si>
  <si>
    <t>lege cel : een cijfer kan op logische gronden niet voorkomen</t>
  </si>
  <si>
    <t>.   : onbekend; het CBS heeft hier geen cijfers over</t>
  </si>
  <si>
    <t>x   : geheim; het CBS heeft hier wel cijfers over maar kan</t>
  </si>
  <si>
    <t xml:space="preserve">                  deze om geheimhoudingsredenen niet publiceren</t>
  </si>
  <si>
    <t>-   : nihil (het cijfer is echt '0')</t>
  </si>
  <si>
    <t>0 (0,0)  : het cijfer komt na afronding uit op 0 (0,0). Het cijfer</t>
  </si>
  <si>
    <t xml:space="preserve">                  is dus kleiner dan de helft van de gekozen eenheid</t>
  </si>
  <si>
    <t>*   : voorlopige cijfers</t>
  </si>
  <si>
    <t>**   : nader voorlopige cijfers (deze hebben een meer</t>
  </si>
  <si>
    <t xml:space="preserve">                  definitieve status dan voorlopige cijfers)</t>
  </si>
  <si>
    <t>3. KOPPELINGEN NAAR RELEVANTE TABELLEN EN ARTIKELEN</t>
  </si>
  <si>
    <t xml:space="preserve">Kerncijfers over sterfte naar diverse kenmerken op landelijk niveau zijn </t>
  </si>
  <si>
    <t xml:space="preserve">te vinden in de StatLine tabel </t>
  </si>
  <si>
    <t>Sterfte; kerncijfers naar diverse kenmerken</t>
  </si>
  <si>
    <t>.</t>
  </si>
  <si>
    <t xml:space="preserve">Informatie over de gemiddelde leeftijdsverwachting naar geslacht per </t>
  </si>
  <si>
    <t xml:space="preserve">leeftijd op landelijk niveau is te vinden in de StatLine tabel </t>
  </si>
  <si>
    <t>Overlevingstafels; geslacht en leeftijd</t>
  </si>
  <si>
    <t xml:space="preserve">Algemene informatie over de bevolking is te vinden op de </t>
  </si>
  <si>
    <t>Themapagina Bevolking</t>
  </si>
  <si>
    <t>4. BRONNEN EN METHODEN</t>
  </si>
  <si>
    <t xml:space="preserve">De beschrijving van het onderzoek is te vinden bij de </t>
  </si>
  <si>
    <t>Korte onderzoeksbeschrijving Bevolkingsstatistiek</t>
  </si>
  <si>
    <t>5. MEER INFORMATIE</t>
  </si>
  <si>
    <t xml:space="preserve">Infoservice: </t>
  </si>
  <si>
    <t>http://www.cbs.nl/infoservice</t>
  </si>
  <si>
    <t>Copyright (c) Centraal Bureau voor de Statistiek Den Haag / Heerlen.</t>
  </si>
  <si>
    <t>Verveelvoudiging is toegestaan, mits het CBS als bron wordt vermeld.</t>
  </si>
  <si>
    <t>Overledenen naar geslacht per duizend van de gemiddelde bevolking.</t>
  </si>
  <si>
    <t>Overledene:</t>
  </si>
  <si>
    <t>Persoon die is overleden waarbij een bevoegde arts een overlijdensakte</t>
  </si>
  <si>
    <t>heeft ondertekend. Overledenen worden geteld naar de woongemeente</t>
  </si>
  <si>
    <t>en niet naar de gemeente van overlijden.</t>
  </si>
  <si>
    <t>Gemiddelde bevolking:</t>
  </si>
  <si>
    <t>De helft van een bevolking aan het begin van een bepaalde periode plus de</t>
  </si>
  <si>
    <t>helft van die bevolking aan het eind van de periode.</t>
  </si>
  <si>
    <t>Bevolking:</t>
  </si>
  <si>
    <t>In de bevolkingsaantallen zijn uitsluitend personen begrepen die zijn</t>
  </si>
  <si>
    <t>opgenomen in het bevolkingsregister van een Nederlandse gemeente.</t>
  </si>
  <si>
    <t>In principe wordt iedereen die voor onbepaalde tijd in Nederland woont,</t>
  </si>
  <si>
    <t>opgenomen in het bevolkingsregister van de woongemeente.</t>
  </si>
  <si>
    <t>Personen die tot de bevolking van Nederland behoren, maar voor wie geen</t>
  </si>
  <si>
    <t>vaste woonplaats valt aan te wijzen, zijn opgenomen in het</t>
  </si>
  <si>
    <t>bevolkingsregister van de gemeente 's-Gravenhage.</t>
  </si>
  <si>
    <t>In de bevolkingsregisters zijn niet opgenomen de in Nederland wonende</t>
  </si>
  <si>
    <t>personen waarvoor uitzonderingsregels gelden met betrekking tot opneming</t>
  </si>
  <si>
    <t>in de bevolkingsregisters (bijvoorbeeld diplomaten en NAVO militairen) en</t>
  </si>
  <si>
    <t>Per 18 maart 2010 is de gemeente Rozenburg opgeheven en in zijn geheel</t>
  </si>
  <si>
    <t>Voor de overzichtelijkheid zijn de cijfers met betrekking tot geboorte,</t>
  </si>
  <si>
    <t>sterfte, buitenlandse migratie en verhuizingen in Rozenburg voor geheel</t>
  </si>
  <si>
    <t>2010 bij Rotterdam geteld.</t>
  </si>
  <si>
    <t>Voor Rozenburg zijn dus geen gegevens over de bevolkingsontwikkeling in</t>
  </si>
  <si>
    <t>Voor de relatieve sterftecijfers van Rotterdam is steeds gerelateerd aan</t>
  </si>
  <si>
    <t>de bevolkingsaantallen van Rotterdam en Rozenburg samen.</t>
  </si>
  <si>
    <t>Overledenen per duizend van de gemiddelde bevolking.</t>
  </si>
  <si>
    <t>Overleden mannen per duizend van de gemiddelde mannelijke bevolking.</t>
  </si>
  <si>
    <t>Overleden vrouwen per duizend van de gemiddelde vrouwelijke bevolking.</t>
  </si>
  <si>
    <t>Grenswijziging per 01-01-2000, ontvangen van:</t>
  </si>
  <si>
    <t>- Vught (GM0865),</t>
  </si>
  <si>
    <t>... 2 hectare met 0 woningen en 0 inwoners</t>
  </si>
  <si>
    <t>Grenswijziging per 01-01-1997, ontvangen van:</t>
  </si>
  <si>
    <t>- Oisterwijk (GM0824),</t>
  </si>
  <si>
    <t>... 3 hectare met 0 woningen en 0 inwoners</t>
  </si>
  <si>
    <t>- Udenhout (GM0857),</t>
  </si>
  <si>
    <t>... 884 hectare met 368 woningen en 1615 inwoners</t>
  </si>
  <si>
    <t>Grenswijziging per 01-01-1997, overgegaan naar:</t>
  </si>
  <si>
    <t>... 22 hectare met 1 woning en 1 inwoner</t>
  </si>
  <si>
    <t>Gemeentelijke herindeling per 01-01-1996, ontvangen van:</t>
  </si>
  <si>
    <t>- Esch (GM0776),</t>
  </si>
  <si>
    <t>... 407 hectare met 693 woningen en 1989 inwoners</t>
  </si>
  <si>
    <t>- Haaren (GM0788),</t>
  </si>
  <si>
    <t>... 1804 hectare met 1799 woningen en 5493 inwoners</t>
  </si>
  <si>
    <t>- Helvoirt (GM0795),</t>
  </si>
  <si>
    <t>... 2357 hectare met 1677 woningen en 4711 inwoners</t>
  </si>
  <si>
    <t>Grenswijziging per 01-01-1996, ontvangen van:</t>
  </si>
  <si>
    <t>- Boxtel (GM0757),</t>
  </si>
  <si>
    <t>... 103 hectare met 14 woningen en 40 inwoners</t>
  </si>
  <si>
    <t>... 271 hectare met 18 woningen en 59 inwoners</t>
  </si>
  <si>
    <t>Grenswijziging per 01-01-1996, overgegaan naar:</t>
  </si>
  <si>
    <t>Wijziging per 01-01-1938, overgegaan naar:</t>
  </si>
  <si>
    <t>... 48 inwoners</t>
  </si>
  <si>
    <t>Begindatum voor 1830</t>
  </si>
  <si>
    <t>Sterfte%</t>
  </si>
  <si>
    <t>Bevolking; geslacht, leeftijd en burgerlijke staat, 1 januari</t>
  </si>
  <si>
    <t>Totale bevolking</t>
  </si>
  <si>
    <t>65 tot 70 jaar</t>
  </si>
  <si>
    <t>70 tot 75 jaar</t>
  </si>
  <si>
    <t>75 tot 80 jaar</t>
  </si>
  <si>
    <t>80 tot 85 jaar</t>
  </si>
  <si>
    <t>85 tot 90 jaar</t>
  </si>
  <si>
    <t>90 tot 95 jaar</t>
  </si>
  <si>
    <t>95 jaar of ouder</t>
  </si>
  <si>
    <t>65 jaar of ouder</t>
  </si>
  <si>
    <t>CBS</t>
  </si>
  <si>
    <t>Totaal Nederlandse Bevolking; geslacht, leeftijd en burgerlijke staat, 1 januari</t>
  </si>
  <si>
    <t>Vrouwen 65-80 jaar</t>
  </si>
  <si>
    <t>Mannen   65-80 jaar</t>
  </si>
  <si>
    <t>Totaal      65-80 jaar</t>
  </si>
  <si>
    <t>Mannen   &gt;80 jaar</t>
  </si>
  <si>
    <t>Vrouwen &gt;80 jaar</t>
  </si>
  <si>
    <t>Totaal      &gt;80 jaar</t>
  </si>
  <si>
    <t>Bevolkingsdeel</t>
  </si>
  <si>
    <t xml:space="preserve">Bevolking van Nederland op 1 januari naar geslacht, leeftijd en burgerlijke </t>
  </si>
  <si>
    <t>staat.</t>
  </si>
  <si>
    <t>Gegevens beschikbaar vanaf: 1950</t>
  </si>
  <si>
    <t>Status van de cijfers?</t>
  </si>
  <si>
    <t>Alle in de tabel opgenomen cijfers zijn definitief.</t>
  </si>
  <si>
    <t>Trendbreuk</t>
  </si>
  <si>
    <t xml:space="preserve">statistiek betekent dit dat de burgerlijke staat van vóór het partnerschap </t>
  </si>
  <si>
    <t>Wijzigingen per  15 juli 2011:</t>
  </si>
  <si>
    <t>Cijfers per 1 januari 2011 toegevoegd.</t>
  </si>
  <si>
    <t>Wanneer komen er nieuwe cijfers?</t>
  </si>
  <si>
    <t>In juli / augustus 2012 worden de definitieve cijfers per 1 januari 2012</t>
  </si>
  <si>
    <t>in deze publicatie opgenomen.</t>
  </si>
  <si>
    <t>De inwoners van Nederland.</t>
  </si>
  <si>
    <t xml:space="preserve">en het geregistreerd partnerschap. Per 1 januari 1998 is het geregistreerd </t>
  </si>
  <si>
    <t xml:space="preserve">partnerschap ingevoerd. Doorgaans worden het geregistreerd partnerschap </t>
  </si>
  <si>
    <t>en het huwelijk op dezelfde wijze behandeld.</t>
  </si>
  <si>
    <t>Stand. Per 1 januari 1998 is in Nederland het geregistreerd partnerschap</t>
  </si>
  <si>
    <t xml:space="preserve">Het aantal gehele jaren dat op 31 december van het jaar voorafgaand aan </t>
  </si>
  <si>
    <t>het waarnemingsjaar is verstreken sinds de geboortedatum van de persoon.</t>
  </si>
  <si>
    <t>Te berekenen als jaar van waarneming minus 1 min geboortejaar.</t>
  </si>
  <si>
    <t xml:space="preserve">Kerncijfers over de Nederlandse bevolking naar diverse kenmerken zijn te </t>
  </si>
  <si>
    <t xml:space="preserve">vinden in de StatLine tabel </t>
  </si>
  <si>
    <t>Bevolking; kerncijfers naar diverse kenmerken</t>
  </si>
  <si>
    <t xml:space="preserve">Gegevens over de Nederlandse bevolking naar regio en leeftijd zijn te </t>
  </si>
  <si>
    <t>Bevolking; geslacht, leeftijd, burgerlijke staat en regio, 1 januari</t>
  </si>
  <si>
    <t xml:space="preserve">Informatie over de dataverzameling van de bevolkingsstatistieken is te </t>
  </si>
  <si>
    <t>vinden in het artikel</t>
  </si>
  <si>
    <t>Bevolkingsstatistieken onder het persoonskaartenstelsel en het GBA-stelsel: overeenkomsten en verschillen</t>
  </si>
  <si>
    <t>Copyright (c) Centraal Bureau voor de Statistiek Den Haag/Heerlen</t>
  </si>
  <si>
    <t>De bevolking van Nederland op 1 januari.</t>
  </si>
  <si>
    <t>opgenomen in het bevolkingsregister van een Nederlandse gemeente. In</t>
  </si>
  <si>
    <t>principe wordt iedereen die voor onbepaalde tijd in Nederland woont,</t>
  </si>
  <si>
    <t>opgenomen in het bevolkingsregister van de woongemeente. Personen die tot</t>
  </si>
  <si>
    <t>de bevolking van Nederland behoren, maar voor wie geen vaste woonplaats</t>
  </si>
  <si>
    <t>valt aan te wijzen, zijn opgenomen in het bevolkingsregister van de</t>
  </si>
  <si>
    <t>Mannen   &gt;65 jaar</t>
  </si>
  <si>
    <t>Landelijk 2010</t>
  </si>
  <si>
    <t>Totaal      &gt;65 jaar</t>
  </si>
  <si>
    <t>Alle leeftijden</t>
  </si>
  <si>
    <t>Alle levenden 2010</t>
  </si>
  <si>
    <t>Vrouwensterfte%  &gt;75jr</t>
  </si>
  <si>
    <t>Sterfte; geslacht, leeftijd (op 31 december) en burgerlijke staat</t>
  </si>
  <si>
    <t>Sterfte totaal</t>
  </si>
  <si>
    <t>Sterfte mannen</t>
  </si>
  <si>
    <t>Sterfte vrouwen</t>
  </si>
  <si>
    <t>Sterfte per 1 000 inwoners</t>
  </si>
  <si>
    <t>Overleden mannen</t>
  </si>
  <si>
    <t>Sterfte per 1 000 mannen</t>
  </si>
  <si>
    <t>Overleden vrouwen</t>
  </si>
  <si>
    <t>Sterfte per 1 000 vrouwen</t>
  </si>
  <si>
    <t>Leeftijd (op 31 december))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</si>
  <si>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</si>
  <si>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</si>
  <si>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</si>
  <si>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</si>
  <si>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</si>
  <si>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</si>
  <si>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</si>
  <si>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</si>
  <si>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</si>
  <si>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</si>
  <si>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</si>
  <si>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</si>
  <si>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</si>
  <si>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</si>
  <si>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</si>
  <si>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</si>
  <si>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</si>
  <si>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</si>
  <si>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</si>
  <si>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</si>
  <si>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</si>
  <si>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</si>
  <si>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</si>
  <si>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</si>
  <si>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</si>
  <si>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</si>
  <si>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</si>
  <si>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</si>
  <si>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</si>
  <si>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</si>
  <si>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</si>
  <si>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</si>
  <si>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</si>
  <si>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</si>
  <si>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 of ouder</t>
  </si>
  <si>
    <t>o/oo</t>
  </si>
  <si>
    <t>Ongehuwd</t>
  </si>
  <si>
    <t>Gehuwd</t>
  </si>
  <si>
    <t>Verweduwd</t>
  </si>
  <si>
    <t>Gescheiden</t>
  </si>
  <si>
    <t xml:space="preserve">Deze tabel bevat informatie over overledenen onder de bevolking </t>
  </si>
  <si>
    <t xml:space="preserve">van Nederland plus verhoudingscijfers per duizend van de gemiddelde </t>
  </si>
  <si>
    <t>bevolking.</t>
  </si>
  <si>
    <t>In de tabel zijn de gegevens uit te splitsen naar geslacht, leeftijd</t>
  </si>
  <si>
    <t>(op 31 december) en burgerlijke staat.</t>
  </si>
  <si>
    <t>Vanaf 2010 is een kleine verschuiving tussen de verschillende burgerlijke</t>
  </si>
  <si>
    <t>staten opgetreden (minder ongehuwd en meer gehuwd, gescheiden en</t>
  </si>
  <si>
    <t>verweduwd).</t>
  </si>
  <si>
    <t>Dit komt omdat in de periode 1998 tot 2010 niet alle burgerlijke staten</t>
  </si>
  <si>
    <t>beschikbaar zijn in de bronbestanden die het CBS gebruikt. De burgerlijke</t>
  </si>
  <si>
    <t>staten 'partnerschap', 'verweduwd na partnerschap' en 'gescheiden na</t>
  </si>
  <si>
    <t>partnerschap' worden daardoor binnen deze statistiek binnen deze periode</t>
  </si>
  <si>
    <t>genegeerd. Voor deze statistiek betekent dit dat de burgerlijke staat van</t>
  </si>
  <si>
    <t>vóór het partnerschap is gebruikt wat in de meeste gevallen ongehuwd was.</t>
  </si>
  <si>
    <t>Wijzigingen per 21 juli 2011:</t>
  </si>
  <si>
    <t>Cijfers over 2010 toegevoegd.</t>
  </si>
  <si>
    <t xml:space="preserve">In juli / augustus 2012 worden de definitieve cijfers over 2011 in deze </t>
  </si>
  <si>
    <t>publicatie opgenomen.</t>
  </si>
  <si>
    <t xml:space="preserve">Leeftijd op 31 december in het jaar van overlijden indien de persoon nog </t>
  </si>
  <si>
    <t>in leven zou zijn geweest.</t>
  </si>
  <si>
    <t>Overledene</t>
  </si>
  <si>
    <t>heeft ondertekend.</t>
  </si>
  <si>
    <t xml:space="preserve">Gegevens over sterfte per regio zijn te vinden in de StatLine tabel </t>
  </si>
  <si>
    <t xml:space="preserve">Gegevens over kindersterfte tot en met vier jaar naar diverse kenmerken, </t>
  </si>
  <si>
    <t xml:space="preserve">waaronder doodsoorzaken, zijn te vinden in de StatLine tabel </t>
  </si>
  <si>
    <t xml:space="preserve">Gegevens over sterfte onder gehuwden naar geslacht, huwelijksduur en </t>
  </si>
  <si>
    <t xml:space="preserve">leeftijd partner zijn te vinden in de StatLine tabel </t>
  </si>
  <si>
    <t xml:space="preserve">leeftijd is te vinden in de StatLine tabel </t>
  </si>
  <si>
    <t>Copyright (c) Centraal Bureau voor de Statistiek, Den Haag / Heerlen.</t>
  </si>
  <si>
    <t>Overledenen per duizend van de gemiddelde bevolking met gelijke leeftijd</t>
  </si>
  <si>
    <t>en burgerlijke staat.</t>
  </si>
  <si>
    <t>Leeftijd:</t>
  </si>
  <si>
    <t>Leeftijd op 31 december in het jaar van overlijden indien de persoon nog</t>
  </si>
  <si>
    <t>Voor de bepaling van het gemiddeld aantal 0-jarigen is de helft van het</t>
  </si>
  <si>
    <t>aantal  levendgeborenen in het waarnemingsjaar opgeteld bij de helft</t>
  </si>
  <si>
    <t>van het aantal 0-jarigen op 31 december.</t>
  </si>
  <si>
    <t>Burgerlijke staat:</t>
  </si>
  <si>
    <t>Formele positie van een persoon waarbij wordt verwezen naar het huwelijk</t>
  </si>
  <si>
    <t>en het geregistreerd partnerschap.</t>
  </si>
  <si>
    <t>Geregistreerd partnerschap:</t>
  </si>
  <si>
    <t>Mannen die zijn overleden waarbij een bevoegde arts een overlijdensakte</t>
  </si>
  <si>
    <t>Overleden mannen per duizend van de gemiddelde mannelijke bevolking</t>
  </si>
  <si>
    <t>met gelijke leeftijd en burgerlijke staat.</t>
  </si>
  <si>
    <t>Persoon die is overleden waarbij een bevoegde arts een</t>
  </si>
  <si>
    <t>overlijdensakte heeft ondertekend.</t>
  </si>
  <si>
    <t>Voor de bepaling van het gemiddeld aantal 0-jarige jongens is een kwart</t>
  </si>
  <si>
    <t>van het aantal levendgeborenen in het waarnemingsjaar opgeteld bij de</t>
  </si>
  <si>
    <t>helft van het aantal 0-jarige jongens op 31 december.</t>
  </si>
  <si>
    <t>Vrouwen die zijn overleden waarbij een bevoegde arts een overlijdensakte</t>
  </si>
  <si>
    <t>Overleden vrouwen per duizend van de gemiddelde vrouwelijke bevolking met</t>
  </si>
  <si>
    <t>gelijke leeftijd en burgerlijke staat.</t>
  </si>
  <si>
    <t>Voor de bepaling van het gemiddeld aantal 0-jarige meisjes is een kwart</t>
  </si>
  <si>
    <t>helft van het aantal 0-jarige meisjes op 31 december.</t>
  </si>
  <si>
    <t>Ongehuwd:</t>
  </si>
  <si>
    <t>Vanaf 2010: burgerlijke staat die aangeeft dat een persoon nog nooit een</t>
  </si>
  <si>
    <t>huwelijk heeft gesloten of een geregistreerd partnerschap is aangegaan.</t>
  </si>
  <si>
    <t>1998 tot 2010: burgerlijke staat die aangeeft dat een persoon nog nooit</t>
  </si>
  <si>
    <t>een huwelijk heeft gesloten.</t>
  </si>
  <si>
    <t>Omdat in de periode 1998 tot 2010 niet alle burgerlijke staten beschikbaar</t>
  </si>
  <si>
    <t>zijn in de bronbestanden die het CBS gebruikt is partnerschap in deze</t>
  </si>
  <si>
    <t>statistiek binnen deze periode genegeerd. Voor deze statistiek betekent</t>
  </si>
  <si>
    <t>dit dat 'partnerschap na ongehuwd' is meegeteld en dat voor de burgerlijke</t>
  </si>
  <si>
    <t>staten 'verweduwd na partnerschap' en 'gescheiden na partnerschap' de</t>
  </si>
  <si>
    <t>burgerlijke staat van vóór het partnerschap is gebruikt. Dat was meestal</t>
  </si>
  <si>
    <t>ongehuwd.</t>
  </si>
  <si>
    <t>Tot 1998: burgerlijke staat die aangeeft dat een persoon nog nooit een</t>
  </si>
  <si>
    <t>huwelijk heeft gesloten.</t>
  </si>
  <si>
    <t>Huwelijk:</t>
  </si>
  <si>
    <t>Wettelijke verbintenis tot het samenleven van twee personen.</t>
  </si>
  <si>
    <t>Sinds april 2001 staat het huwelijk ook open voor personen van hetzelfde</t>
  </si>
  <si>
    <t>geslacht.</t>
  </si>
  <si>
    <t>Stand.</t>
  </si>
  <si>
    <t>Per 1 januari 1998 is in Nederland het geregistreerd partnerschap</t>
  </si>
  <si>
    <t>Gehuwd:</t>
  </si>
  <si>
    <t>vanaf 2010: wettig gehuwd plus partnerschap.</t>
  </si>
  <si>
    <t>1998 tot 2010: wettig gehuwd.</t>
  </si>
  <si>
    <t>dit dat partnerschap in deze periode niet is meegeteld.</t>
  </si>
  <si>
    <t>Tot 1998: wettig gehuwd.</t>
  </si>
  <si>
    <t>Wettig gehuwd:</t>
  </si>
  <si>
    <t>Burgerlijke staat die ontstaat na sluiting van een huwelijk.</t>
  </si>
  <si>
    <t>Inclusief personen die zijn gescheiden van tafel en bed, want zij blijven</t>
  </si>
  <si>
    <t>formeel gehuwd.</t>
  </si>
  <si>
    <t>Partnerschap:</t>
  </si>
  <si>
    <t>Burgerlijke staat die ontstaat na het aangaan van een geregistreerd</t>
  </si>
  <si>
    <t>partnerschap.</t>
  </si>
  <si>
    <t>Verweduwd:</t>
  </si>
  <si>
    <t>Vanaf 2010: verweduwd na wettig huwelijk plus verweduwd na partnerschap.</t>
  </si>
  <si>
    <t>1998 tot 2010: verweduwd na wettig huwelijk.</t>
  </si>
  <si>
    <t>dit dat 'partnerschap na verweduwd' is meegeteld en dat voor 'verweduwd na</t>
  </si>
  <si>
    <t>partnerschap' de burgerlijke staat van vóór het partnerschap is gebruikt.</t>
  </si>
  <si>
    <t>Dat was meestal ongehuwd.</t>
  </si>
  <si>
    <t>Tot 1998: verweduwd na wettig huwelijk.</t>
  </si>
  <si>
    <t>Verweduwd na wettig huwelijk:</t>
  </si>
  <si>
    <t>Burgerlijke staat die ontstaat na ontbinding van een wettig huwelijk door</t>
  </si>
  <si>
    <t>overlijden van de partner.</t>
  </si>
  <si>
    <t>Verweduwd na partnerschap:</t>
  </si>
  <si>
    <t>Burgerlijke staat die ontstaat na ontbinding van een geregistreerd</t>
  </si>
  <si>
    <t>partnerschap door overlijden van de partner.</t>
  </si>
  <si>
    <t>Gescheiden:</t>
  </si>
  <si>
    <t>Vanaf 2010: gescheiden na wettig huwelijk plus gescheiden na partnerschap.</t>
  </si>
  <si>
    <t>1998 tot 2010: gescheiden na wettig huwelijk.</t>
  </si>
  <si>
    <t>dit dat 'partnerschap na gescheiden' is meegeteld en dat voor 'gescheiden</t>
  </si>
  <si>
    <t>na partnerschap' de burgerlijke staat van vóór het partnerschap is</t>
  </si>
  <si>
    <t>gebruikt. Dat was meestal ongehuwd.</t>
  </si>
  <si>
    <t>Tot 1998: gescheiden na wettig huwelijk.</t>
  </si>
  <si>
    <t>Gescheiden na wettig huwelijk:</t>
  </si>
  <si>
    <t>echtscheiding.</t>
  </si>
  <si>
    <t>Exclusief personen die zijn gescheiden van tafel en bed, want zij blijven</t>
  </si>
  <si>
    <t>Gescheiden na partnerschap:</t>
  </si>
  <si>
    <t>partnerschap anders dan door het overlijden van de partner.</t>
  </si>
  <si>
    <t>Conclusies;</t>
  </si>
  <si>
    <t>Sterfte% &gt;75jaar Mannen:</t>
  </si>
  <si>
    <t>Sterfte% &gt;75jaar Vrouwen:</t>
  </si>
  <si>
    <t>Sterfte% &gt;75jaar Totaal:</t>
  </si>
  <si>
    <t>Verschil aantal man/vrouw</t>
  </si>
  <si>
    <t>Verschil Sterfte% landelijk</t>
  </si>
  <si>
    <t>Verschil Sterfte% man/vrouw landelijk</t>
  </si>
  <si>
    <t>Methode Leeftijdsopbouw Integraal &gt;=65 jaar</t>
  </si>
  <si>
    <t>Methode Leeftijdsopbouw Integraal &gt;=75 jaar</t>
  </si>
  <si>
    <t>OVERZICHT VERKLARINGSMETHODES HOGERE STERFTE IN HELVOIRT ANDERS DAN de N65</t>
  </si>
  <si>
    <t>MOGELIJKE VERKLARINGEN:</t>
  </si>
  <si>
    <t>Meer ouderen boven 75 jaar</t>
  </si>
  <si>
    <t>Vrouwoverschot in Helvoirt</t>
  </si>
  <si>
    <t>Alle onderstaande methodes zijn met grote onzekerheden omgeven en slechts een grove benadering.</t>
  </si>
  <si>
    <t>WAARSCHUWING!</t>
  </si>
  <si>
    <t>Methode Leeftijdsopbouw Differentieel &gt;=75 jaar</t>
  </si>
  <si>
    <t>Methode Man/Vrouw Sterfteverschil Differentieel</t>
  </si>
  <si>
    <t>Methode Leeftijdsopbouw Differentieel &gt;=65 jaar</t>
  </si>
  <si>
    <t>bevolking eind 2009</t>
  </si>
  <si>
    <t>Sterfte% &gt;=65jaar Mannen:</t>
  </si>
  <si>
    <t>Sterfte% &gt;=65jaar Vrouwen:</t>
  </si>
  <si>
    <t>Sterfte% &gt;=65jaar Totaal:</t>
  </si>
  <si>
    <t>Tabel 1 Levensverwachting (LV) bij geboorte en voor 30- en 65-jarigen naar inkomensklasse, 2007</t>
  </si>
  <si>
    <t xml:space="preserve"> 65 jaar</t>
  </si>
  <si>
    <t>Inkomensklasse</t>
  </si>
  <si>
    <t xml:space="preserve"> Mannen</t>
  </si>
  <si>
    <t xml:space="preserve">geboorte </t>
  </si>
  <si>
    <t>30 jaar</t>
  </si>
  <si>
    <t>Lage midden 14.062-17.510</t>
  </si>
  <si>
    <t>Midden          17.510-21.567</t>
  </si>
  <si>
    <t>Laagste      &lt; 14.062</t>
  </si>
  <si>
    <t>Hoge midden 21.567-27.723</t>
  </si>
  <si>
    <t>Hoogste       &gt;27.723</t>
  </si>
  <si>
    <t>Euro's per jaar</t>
  </si>
  <si>
    <t>Verschil levensverwachting*</t>
  </si>
  <si>
    <t>*Het verschil tussen de midden en hoge midden inkomensklasse</t>
  </si>
  <si>
    <t>Bron CBS:</t>
  </si>
  <si>
    <t xml:space="preserve"> http://www.n65.nl/CBS-Gezondheid-Inkomen.pdf</t>
  </si>
  <si>
    <t xml:space="preserve">Gemiddeld verschil levensverwachting bij geboorte tussen midden en hoge midden inkomensklasse </t>
  </si>
  <si>
    <t>Uit een CBS-onderzoek 2004 blijkt dat het gemiddelde gestandaardiseerde huishoudinkomen in Helvoirt €22.700 bedraagt, in Haaren €21.400, dus €1.300 verschil</t>
  </si>
  <si>
    <t>De verschillen tussen midden en hoge midden inkomensklassegrenzen bedraagt  ((17.510-21.567)+(21.567-27.723))/2=(4417+6156)/2= €5,287 verschil</t>
  </si>
  <si>
    <t>Gemiddelde levensverwachting bij geboorte</t>
  </si>
  <si>
    <t>Zie blad Sterfteinkomen</t>
  </si>
  <si>
    <t>De hier geselecteerde methodes links geven de minst slechte puntschattingen van het mogelijke effect.</t>
  </si>
  <si>
    <r>
      <t xml:space="preserve">Sterfgevallen per jaar </t>
    </r>
    <r>
      <rPr>
        <b/>
        <i/>
        <sz val="8"/>
        <rFont val="Arial"/>
        <family val="2"/>
      </rPr>
      <t>minder</t>
    </r>
    <r>
      <rPr>
        <sz val="8"/>
        <rFont val="Arial"/>
        <family val="0"/>
      </rPr>
      <t xml:space="preserve"> in Helvoirt volgens landelijke sterftecijfers personen &gt;=75 jaar   </t>
    </r>
  </si>
  <si>
    <t>Bevolking en huishoudens; viercijferige postcode, 1 januari 2011</t>
  </si>
  <si>
    <t>Bevolking naar geslacht en leeftijd</t>
  </si>
  <si>
    <t>Postcodes op 1 januari</t>
  </si>
  <si>
    <t>5074, Haaren</t>
  </si>
  <si>
    <t>5076, Haaren</t>
  </si>
  <si>
    <t>5268, Haaren</t>
  </si>
  <si>
    <t>5296, Haaren</t>
  </si>
  <si>
    <t>Totaal Haaren</t>
  </si>
  <si>
    <t>Methode Leeftijdsopbouw Differentieel &gt;=85 jaar</t>
  </si>
  <si>
    <t>Helvoirt,Postcode 5268:</t>
  </si>
  <si>
    <t>Haaren, Postcode 5076:</t>
  </si>
  <si>
    <t>Totaal mannen en vrouwen</t>
  </si>
  <si>
    <t>0 tot 5 jaar</t>
  </si>
  <si>
    <t>5 tot 10 jaar</t>
  </si>
  <si>
    <t>10 tot 15 jaar</t>
  </si>
  <si>
    <t>15 tot 20 jaar</t>
  </si>
  <si>
    <t>20 tot 25 jaar</t>
  </si>
  <si>
    <t>25 tot 30 jaar</t>
  </si>
  <si>
    <t>30 tot 35 jaar</t>
  </si>
  <si>
    <t>35 tot 40 jaar</t>
  </si>
  <si>
    <t>40 tot 45 jaar</t>
  </si>
  <si>
    <t>45 tot 50 jaar</t>
  </si>
  <si>
    <t>50 tot 55 jaar</t>
  </si>
  <si>
    <t>55 tot 60 jaar</t>
  </si>
  <si>
    <t>60 tot 65 jaar</t>
  </si>
  <si>
    <t>&lt;85 jaar %</t>
  </si>
  <si>
    <t>&gt;=85 jaar %</t>
  </si>
  <si>
    <t>&gt;=85 jaar aantal</t>
  </si>
  <si>
    <t>&gt;=85 jaar % dorp</t>
  </si>
  <si>
    <t>Zie blad Leeftijdsopbouw; Bron: CBS</t>
  </si>
  <si>
    <t>http://www.cbs.nl</t>
  </si>
  <si>
    <t>bevolking eind 2010</t>
  </si>
  <si>
    <t>Sterfte% &gt;85jaar Mannen:</t>
  </si>
  <si>
    <t>Sterfte% &gt;85jaar Vrouwen:</t>
  </si>
  <si>
    <t>Sterfte% &gt;85jaar Totaal:</t>
  </si>
  <si>
    <t xml:space="preserve">1. TOELICHTING </t>
  </si>
  <si>
    <t xml:space="preserve">Deze tabel bevat cijfers over de Nederlandse bevolking per viercijferige </t>
  </si>
  <si>
    <t>postcode op 1 januari 2011.</t>
  </si>
  <si>
    <t>In deze tabel zijn de gegevens uit te splitsen naar de volgende kenmerken:</t>
  </si>
  <si>
    <t>- Bevolking naar geslacht, leeftijd en postcode.</t>
  </si>
  <si>
    <t>Gegevens per 1 januari 2011.</t>
  </si>
  <si>
    <t>Status van de cijfers</t>
  </si>
  <si>
    <t xml:space="preserve">Om redenen van statistische geheimhouding zijn de aantallen per </t>
  </si>
  <si>
    <t xml:space="preserve">4-cijferige postcode aselect afgerond op veelvouden van 5. </t>
  </si>
  <si>
    <t xml:space="preserve">Bij aselect afronden wordt door loten bepaald of een getal naar boven </t>
  </si>
  <si>
    <t xml:space="preserve">of naar beneden wordt afgerond. De daarbij gehanteerde kansen zijn </t>
  </si>
  <si>
    <t xml:space="preserve">omgekeerd evenredig met de afrondverschillen. Gemiddeld wordt </t>
  </si>
  <si>
    <t xml:space="preserve">een getal hierdoor op zichzelf afgerond. Het gemiddelde afrondverschil </t>
  </si>
  <si>
    <t xml:space="preserve">per getal is evenwel groter dan het geval is bij afronding op het </t>
  </si>
  <si>
    <t xml:space="preserve">dichtstbijzijnde veelvoud van 5. Door afrondverschillen is de som van </t>
  </si>
  <si>
    <t>afgeronde getallen niet altijd gelijk aan de afgeronde som.</t>
  </si>
  <si>
    <t xml:space="preserve">Vanaf 2011 is er voor de samenstelling van huishoudensgegevens gebruik </t>
  </si>
  <si>
    <t xml:space="preserve">gemaakt van een nieuwe productiemethode. In deze nieuwe methode wordt voor </t>
  </si>
  <si>
    <t xml:space="preserve">het bepalen van de huishoudenssamenstelling naast de gegevens uit de </t>
  </si>
  <si>
    <t xml:space="preserve">gemeentelijke basisadministratie (GBA) belastingdienstgegevens over </t>
  </si>
  <si>
    <t>samenwonende paren gebruikt.</t>
  </si>
  <si>
    <t xml:space="preserve">De uitkomsten op basis van de nieuwe productiemethode sluiten goed aan op </t>
  </si>
  <si>
    <t xml:space="preserve">de voorgaande uitkomsten, maar er treden vanaf 2011 wel kleine </t>
  </si>
  <si>
    <t>verschuivingen op in het aantal huishoudens naar samenstelling. De grootste</t>
  </si>
  <si>
    <t xml:space="preserve"> </t>
  </si>
  <si>
    <t>verschuiving betreft het aantal overige huishoudens dat lager uitvalt.</t>
  </si>
  <si>
    <t xml:space="preserve">Het aantal personen in institutionele huishoudens ligt op 1 januari 2011 </t>
  </si>
  <si>
    <t>12 duizend hoger dan op 1 januari 2010. Ongeveer de helft van deze stijging</t>
  </si>
  <si>
    <t>is veroorzaakt door verbeteringen in de methode van waarneming.</t>
  </si>
  <si>
    <t>Wijzigingen ten opzichte van de vorige versie</t>
  </si>
  <si>
    <t>De cijfers van meerpersoonshuishoudens zijn aangevuld met totaal gemeente.</t>
  </si>
  <si>
    <t xml:space="preserve">In september / oktober 2012worden de definitieve cijfers per </t>
  </si>
  <si>
    <t>1 januari 2012 in een afzonderlijke publicatie opgenomen.</t>
  </si>
  <si>
    <t xml:space="preserve">Allochtoon </t>
  </si>
  <si>
    <t>Persoon van wie ten minste één ouder in het buitenland is geboren.</t>
  </si>
  <si>
    <t>gemeente 's-Gravenhage. In de bevolkingsregisters zijn niet opgenomen de</t>
  </si>
  <si>
    <t xml:space="preserve">in Nederland wonende personen waarvoor uitzonderingsregels gelden met </t>
  </si>
  <si>
    <t xml:space="preserve">betrekking tot opneming in de bevolkingsregisters (bijvoorbeeld diplomaten </t>
  </si>
  <si>
    <t>en NAVO militairen) en personen die niet legaal in Nederland verblijven.</t>
  </si>
  <si>
    <t>Herkomstgroepering</t>
  </si>
  <si>
    <t xml:space="preserve">Kenmerk dat weergeeft met welk land een persoon verbonden is op basis van </t>
  </si>
  <si>
    <t>het geboorteland van de ouders of van zichzelf.</t>
  </si>
  <si>
    <t xml:space="preserve">Een eerstegeneratieallochtoon heeft als herkomstgroepering het land </t>
  </si>
  <si>
    <t xml:space="preserve">waar hij of zij is geboren. </t>
  </si>
  <si>
    <t>Een tweedegeneratieallochtoon heeft als herkomstgroepering het geboorteland</t>
  </si>
  <si>
    <t xml:space="preserve">van de moeder, tenzij dat ook Nederland is. In dat geval is de </t>
  </si>
  <si>
    <t xml:space="preserve">herkomstgroepering bepaald door het geboorteland van de vader. </t>
  </si>
  <si>
    <t>Het aantal gehele jaren dat op 1 januari van het jaar van waarneming is</t>
  </si>
  <si>
    <t>Te berekenen als jaar van waarneming minus één, min het geboortejaar van</t>
  </si>
  <si>
    <t>de persoon.</t>
  </si>
  <si>
    <t>Particulier huishouden</t>
  </si>
  <si>
    <t xml:space="preserve">Eén of meer personen die samen een woonruimte bewonen en zichzelf, dus </t>
  </si>
  <si>
    <t>niet-bedrijfsmatig voorzien in de dagelijkse levensbehoeften.</t>
  </si>
  <si>
    <t>niets (blank) : een cijfer kan op logische gronden niet voorkomen</t>
  </si>
  <si>
    <t>.   : gegevens ontbreken</t>
  </si>
  <si>
    <t>x   : geheim</t>
  </si>
  <si>
    <t xml:space="preserve">-   : nihil </t>
  </si>
  <si>
    <t>0 (0,0)  : het cijfer is kleiner dan de helft van de gekozen eenheid</t>
  </si>
  <si>
    <t xml:space="preserve">**   : nader voorlopige cijfers </t>
  </si>
  <si>
    <t xml:space="preserve">Informatie over de bevolking in Nederland naar geslacht, leeftijd en </t>
  </si>
  <si>
    <t xml:space="preserve">burgerlijke staat per regio is te vinden in </t>
  </si>
  <si>
    <t xml:space="preserve">Bevolking; geslacht, leeftijd, burgerlijke staat en regio, 1 januari </t>
  </si>
  <si>
    <t xml:space="preserve">Informatie over de ontwikkeling van de Nederlandse bevolking door </t>
  </si>
  <si>
    <t xml:space="preserve">geboorte, sterfte, immi- en emigratie per regio is te vinden in </t>
  </si>
  <si>
    <t>Bevolkingsontwikkeling; levendgeborenen, overledenen en migratie per regio</t>
  </si>
  <si>
    <t xml:space="preserve">herkomstgroepering per regio is te vinden in </t>
  </si>
  <si>
    <t xml:space="preserve">Bevolking; leeftijd, herkomstgroepering, geslacht en regio,1 januari </t>
  </si>
  <si>
    <t xml:space="preserve">De beschrijvingen van de onderzoeken zijn te vinden bij de: </t>
  </si>
  <si>
    <t xml:space="preserve">; </t>
  </si>
  <si>
    <t xml:space="preserve">Copyright © Centraal Bureau voor de Statistiek , Den Haag/Heerlen </t>
  </si>
  <si>
    <t>Bevolking naar geslacht en leeftijd, 1 januari.</t>
  </si>
  <si>
    <t>Sterfte% &gt;=85</t>
  </si>
  <si>
    <t>Sterfte% &gt;=75</t>
  </si>
  <si>
    <t>Sterfte% &gt;=65</t>
  </si>
  <si>
    <t>Totaal Sterfte &gt;=65 jaar</t>
  </si>
  <si>
    <t>Totaal Sterfte &gt;=75 jaar</t>
  </si>
  <si>
    <t>Mannensterfte% &gt;=65jr</t>
  </si>
  <si>
    <t>Mannensterfte% &gt;=75jr</t>
  </si>
  <si>
    <t>Totaal Sterfte &gt;=85 jaar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</si>
</sst>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"/>
    <numFmt numFmtId="177" formatCode="0.000"/>
    <numFmt numFmtId="178" formatCode="0.000000%"/>
  </numFmts>
  <fonts count="30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0"/>
      <name val="Arial"/>
      <family val="0"/>
    </font>
    <font>
      <b/>
      <i/>
      <sz val="8"/>
      <name val="Arial"/>
      <family val="2"/>
    </font>
    <font>
      <sz val="10"/>
      <color indexed="9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8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9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9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5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12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Protection="0">
      <alignment/>
    </xf>
    <xf numFmtId="0" fontId="19" fillId="0" borderId="8" applyNumberFormat="0" applyFill="0" applyAlignment="0" applyProtection="0"/>
    <xf numFmtId="0" fontId="13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8" applyFont="1" applyAlignment="1">
      <alignment/>
    </xf>
    <xf numFmtId="0" fontId="2" fillId="0" borderId="0" xfId="44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44" applyFont="1" applyAlignment="1">
      <alignment/>
    </xf>
    <xf numFmtId="0" fontId="2" fillId="0" borderId="10" xfId="44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44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2" fontId="0" fillId="0" borderId="18" xfId="0" applyNumberFormat="1" applyBorder="1" applyAlignment="1">
      <alignment/>
    </xf>
    <xf numFmtId="0" fontId="21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23" fillId="24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5" fillId="25" borderId="21" xfId="0" applyFont="1" applyFill="1" applyBorder="1" applyAlignment="1">
      <alignment horizontal="right" wrapText="1"/>
    </xf>
    <xf numFmtId="3" fontId="25" fillId="20" borderId="21" xfId="0" applyNumberFormat="1" applyFont="1" applyFill="1" applyBorder="1" applyAlignment="1">
      <alignment horizontal="right" wrapText="1"/>
    </xf>
    <xf numFmtId="0" fontId="25" fillId="20" borderId="21" xfId="0" applyFont="1" applyFill="1" applyBorder="1" applyAlignment="1">
      <alignment horizontal="right" wrapText="1"/>
    </xf>
    <xf numFmtId="0" fontId="4" fillId="20" borderId="22" xfId="45" applyFill="1" applyBorder="1">
      <alignment/>
    </xf>
    <xf numFmtId="0" fontId="25" fillId="20" borderId="2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20" borderId="23" xfId="0" applyFill="1" applyBorder="1" applyAlignment="1">
      <alignment wrapText="1"/>
    </xf>
    <xf numFmtId="0" fontId="4" fillId="20" borderId="24" xfId="45" applyFill="1" applyBorder="1" applyAlignment="1">
      <alignment wrapText="1"/>
    </xf>
    <xf numFmtId="0" fontId="0" fillId="20" borderId="25" xfId="0" applyFill="1" applyBorder="1" applyAlignment="1">
      <alignment wrapText="1"/>
    </xf>
    <xf numFmtId="0" fontId="4" fillId="0" borderId="0" xfId="45" applyBorder="1">
      <alignment/>
    </xf>
    <xf numFmtId="0" fontId="0" fillId="20" borderId="23" xfId="0" applyFill="1" applyBorder="1" applyAlignment="1">
      <alignment horizontal="center" vertical="center"/>
    </xf>
    <xf numFmtId="0" fontId="4" fillId="0" borderId="0" xfId="45" applyFont="1" applyAlignment="1">
      <alignment/>
    </xf>
    <xf numFmtId="0" fontId="4" fillId="0" borderId="0" xfId="45">
      <alignment/>
    </xf>
    <xf numFmtId="0" fontId="0" fillId="20" borderId="23" xfId="0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23" borderId="0" xfId="0" applyFont="1" applyFill="1" applyAlignment="1">
      <alignment/>
    </xf>
    <xf numFmtId="10" fontId="0" fillId="23" borderId="0" xfId="0" applyNumberFormat="1" applyFill="1" applyAlignment="1">
      <alignment/>
    </xf>
    <xf numFmtId="0" fontId="29" fillId="23" borderId="0" xfId="44" applyFont="1" applyFill="1" applyAlignment="1">
      <alignment/>
    </xf>
    <xf numFmtId="0" fontId="0" fillId="23" borderId="0" xfId="0" applyFill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Alignment="1">
      <alignment horizontal="right"/>
    </xf>
    <xf numFmtId="0" fontId="2" fillId="23" borderId="0" xfId="44" applyFont="1" applyFill="1" applyAlignment="1">
      <alignment/>
    </xf>
    <xf numFmtId="0" fontId="4" fillId="23" borderId="0" xfId="45" applyFill="1">
      <alignment/>
    </xf>
    <xf numFmtId="0" fontId="4" fillId="0" borderId="0" xfId="45" applyFont="1" applyBorder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2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itle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n.databank.nl/" TargetMode="External" /><Relationship Id="rId2" Type="http://schemas.openxmlformats.org/officeDocument/2006/relationships/hyperlink" Target="http://pon.databank.nl/" TargetMode="External" /><Relationship Id="rId3" Type="http://schemas.openxmlformats.org/officeDocument/2006/relationships/hyperlink" Target="http://www.n65.nl/Studie-Sterfterisico-Haaren-Helvoirt.xls" TargetMode="External" /><Relationship Id="rId4" Type="http://schemas.openxmlformats.org/officeDocument/2006/relationships/hyperlink" Target="http://www.n65.nl/Studie-Sterfterisico-Haaren-Helvoirt.xls" TargetMode="External" /><Relationship Id="rId5" Type="http://schemas.openxmlformats.org/officeDocument/2006/relationships/hyperlink" Target="http://pon.databank.nl/" TargetMode="External" /><Relationship Id="rId6" Type="http://schemas.openxmlformats.org/officeDocument/2006/relationships/hyperlink" Target="http://www.n65.nl/Studie-Sterfterisico-Haaren-Helvoirt.xls" TargetMode="External" /><Relationship Id="rId7" Type="http://schemas.openxmlformats.org/officeDocument/2006/relationships/hyperlink" Target="http://www.n65.nl/Studie-Sterfterisico-Haaren-Helvoirt.xls" TargetMode="External" /><Relationship Id="rId8" Type="http://schemas.openxmlformats.org/officeDocument/2006/relationships/hyperlink" Target="http://www.n65.nl/Studie-Sterfterisico-Haaren-Helvoirt.xls" TargetMode="External" /><Relationship Id="rId9" Type="http://schemas.openxmlformats.org/officeDocument/2006/relationships/hyperlink" Target="http://www.cbs.nl/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line.cbs.nl/StatWeb/publication/?DM=SLNL&amp;PA=7461BEV&amp;D1=0&amp;D2=a&amp;D3=0-100,l&amp;D4=l&amp;HDR=T,G3&amp;STB=G1,G2&amp;VW=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geoinfo(16,183)" TargetMode="External" /><Relationship Id="rId2" Type="http://schemas.openxmlformats.org/officeDocument/2006/relationships/hyperlink" Target="javascript:geoinfo(16,184)" TargetMode="External" /><Relationship Id="rId3" Type="http://schemas.openxmlformats.org/officeDocument/2006/relationships/hyperlink" Target="javascript:geoinfo(16,263)" TargetMode="External" /><Relationship Id="rId4" Type="http://schemas.openxmlformats.org/officeDocument/2006/relationships/hyperlink" Target="javascript:geoinfo(16,274)" TargetMode="Externa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65.nl/Studie-Sterfterisico-Haaren-Helvoirt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E13">
      <selection activeCell="J38" sqref="J38"/>
    </sheetView>
  </sheetViews>
  <sheetFormatPr defaultColWidth="18.66015625" defaultRowHeight="11.25"/>
  <cols>
    <col min="10" max="10" width="24.5" style="0" customWidth="1"/>
    <col min="11" max="11" width="22.16015625" style="0" customWidth="1"/>
    <col min="12" max="12" width="20.33203125" style="0" customWidth="1"/>
  </cols>
  <sheetData>
    <row r="1" spans="1:15" ht="15.75">
      <c r="A1" s="5"/>
      <c r="B1" s="59"/>
      <c r="C1" s="60"/>
      <c r="D1" s="61" t="s">
        <v>527</v>
      </c>
      <c r="E1" s="59"/>
      <c r="F1" s="62"/>
      <c r="G1" s="62"/>
      <c r="H1" s="60"/>
      <c r="I1" s="60"/>
      <c r="J1" s="60"/>
      <c r="K1" s="61" t="s">
        <v>532</v>
      </c>
      <c r="L1" s="62"/>
      <c r="M1" s="62"/>
      <c r="N1" s="62"/>
      <c r="O1" s="62"/>
    </row>
    <row r="2" spans="1:15" ht="12.75">
      <c r="A2" s="5"/>
      <c r="B2" s="63"/>
      <c r="C2" s="64" t="s">
        <v>528</v>
      </c>
      <c r="D2" s="65" t="s">
        <v>529</v>
      </c>
      <c r="E2" s="62"/>
      <c r="F2" s="65" t="str">
        <f>"De "&amp;F22&amp;", verklaart extra sterfte in Helvoirt ad: "&amp;ROUND(M7,2)&amp;" voor "&amp;ROUND(N24*100,2)&amp;"%"</f>
        <v>De Methode Leeftijdsopbouw Differentieel &gt;=75 jaar, verklaart extra sterfte in Helvoirt ad: 5,77 voor 30,57%</v>
      </c>
      <c r="G2" s="65"/>
      <c r="H2" s="65"/>
      <c r="I2" s="65"/>
      <c r="J2" s="65"/>
      <c r="K2" s="65" t="s">
        <v>531</v>
      </c>
      <c r="L2" s="65"/>
      <c r="M2" s="65"/>
      <c r="N2" s="65"/>
      <c r="O2" s="65"/>
    </row>
    <row r="3" spans="1:15" ht="11.25">
      <c r="A3" s="5"/>
      <c r="B3" s="66"/>
      <c r="C3" s="62"/>
      <c r="D3" s="65" t="s">
        <v>530</v>
      </c>
      <c r="E3" s="65"/>
      <c r="F3" s="65" t="str">
        <f>"De "&amp;F50&amp;", verklaart extra sterfte in Helvoirt ad: "&amp;ROUND(M7,2)&amp;" voor "&amp;ROUND(N52*100,2)&amp;"%"</f>
        <v>De Methode Man/Vrouw Sterfteverschil Differentieel, verklaart extra sterfte in Helvoirt ad: 5,77 voor -10,97%</v>
      </c>
      <c r="G3" s="65"/>
      <c r="H3" s="65"/>
      <c r="I3" s="65"/>
      <c r="J3" s="65"/>
      <c r="K3" s="65" t="s">
        <v>561</v>
      </c>
      <c r="L3" s="65"/>
      <c r="M3" s="65"/>
      <c r="N3" s="65"/>
      <c r="O3" s="65"/>
    </row>
    <row r="4" spans="1:15" ht="11.25">
      <c r="A4" s="5"/>
      <c r="B4" s="65"/>
      <c r="C4" s="65"/>
      <c r="D4" s="65" t="str">
        <f>"€"&amp;SterfteInkomen!N17&amp;" meer inkomen in Helvoirt"</f>
        <v>€1300 meer inkomen in Helvoirt</v>
      </c>
      <c r="E4" s="65"/>
      <c r="F4" s="65" t="str">
        <f>"De "&amp;F61&amp;", verklaart extra sterfte in Helvoirt ad: "&amp;ROUND(M7,2)&amp;" voor "&amp;ROUND(N63*100,4)&amp;"%"</f>
        <v>De Methode Inkomensverschil, verklaart extra sterfte in Helvoirt ad: 5,77 voor 0,0014%</v>
      </c>
      <c r="G4" s="65"/>
      <c r="H4" s="65"/>
      <c r="I4" s="65"/>
      <c r="J4" s="65"/>
      <c r="K4" s="65"/>
      <c r="L4" s="65"/>
      <c r="M4" s="65"/>
      <c r="N4" s="65"/>
      <c r="O4" s="65"/>
    </row>
    <row r="5" spans="1:15" ht="12.75">
      <c r="A5" s="5"/>
      <c r="B5" s="11"/>
      <c r="C5" s="12"/>
      <c r="D5" s="12"/>
      <c r="E5" s="12"/>
      <c r="F5" s="30" t="s">
        <v>535</v>
      </c>
      <c r="G5" s="12"/>
      <c r="H5" s="12"/>
      <c r="I5" s="12"/>
      <c r="J5" s="12"/>
      <c r="K5" s="12"/>
      <c r="L5" s="12"/>
      <c r="M5" s="12"/>
      <c r="N5" s="12"/>
      <c r="O5" s="13"/>
    </row>
    <row r="6" spans="1:15" ht="11.25">
      <c r="A6" s="5"/>
      <c r="B6" s="18"/>
      <c r="C6" s="19" t="s">
        <v>56</v>
      </c>
      <c r="D6" s="15" t="s">
        <v>58</v>
      </c>
      <c r="E6" s="15" t="s">
        <v>60</v>
      </c>
      <c r="F6" s="15" t="s">
        <v>45</v>
      </c>
      <c r="G6" s="15" t="s">
        <v>61</v>
      </c>
      <c r="H6" s="15" t="s">
        <v>65</v>
      </c>
      <c r="I6" s="38" t="s">
        <v>66</v>
      </c>
      <c r="J6" s="38" t="s">
        <v>67</v>
      </c>
      <c r="K6" s="15" t="s">
        <v>523</v>
      </c>
      <c r="L6" s="38" t="s">
        <v>70</v>
      </c>
      <c r="M6" s="38" t="s">
        <v>68</v>
      </c>
      <c r="N6" s="38" t="s">
        <v>52</v>
      </c>
      <c r="O6" s="16"/>
    </row>
    <row r="7" spans="1:15" ht="12.75">
      <c r="A7" s="5"/>
      <c r="B7" s="41" t="s">
        <v>47</v>
      </c>
      <c r="C7" s="15">
        <v>4656</v>
      </c>
      <c r="D7" s="22">
        <f>1-E7</f>
        <v>0.5414</v>
      </c>
      <c r="E7" s="25">
        <v>0.4586</v>
      </c>
      <c r="F7" s="22">
        <f>D7+E7</f>
        <v>1</v>
      </c>
      <c r="G7" s="24">
        <f>C7*E7</f>
        <v>2135.2416</v>
      </c>
      <c r="H7" s="22">
        <f>G7/C7</f>
        <v>0.45859999999999995</v>
      </c>
      <c r="I7" s="22">
        <f>H7-H8</f>
        <v>0.005699999999999927</v>
      </c>
      <c r="J7" s="24">
        <f>C7*I7</f>
        <v>26.53919999999966</v>
      </c>
      <c r="K7" s="22">
        <f>SterfteGeslacht!Q32-SterfteGeslacht!K29</f>
        <v>0.03593886919824364</v>
      </c>
      <c r="L7" s="24">
        <f>J7*K7</f>
        <v>0.9537888374260154</v>
      </c>
      <c r="M7" s="39">
        <v>5.7684698862542145</v>
      </c>
      <c r="N7" s="22">
        <f>L7/M7</f>
        <v>0.16534520526817953</v>
      </c>
      <c r="O7" s="16"/>
    </row>
    <row r="8" spans="1:15" ht="11.25">
      <c r="A8" s="5"/>
      <c r="B8" s="41" t="s">
        <v>48</v>
      </c>
      <c r="C8" s="15">
        <v>5411</v>
      </c>
      <c r="D8" s="25">
        <f>1-E8</f>
        <v>0.5470999999999999</v>
      </c>
      <c r="E8" s="25">
        <v>0.4529</v>
      </c>
      <c r="F8" s="22">
        <f>D8+E8</f>
        <v>1</v>
      </c>
      <c r="G8" s="24">
        <f>C8*E8</f>
        <v>2450.6419</v>
      </c>
      <c r="H8" s="22">
        <f>G8/C8</f>
        <v>0.4529</v>
      </c>
      <c r="I8" s="22">
        <f>H8-H7</f>
        <v>-0.005699999999999927</v>
      </c>
      <c r="J8" s="24">
        <f>C8*I8</f>
        <v>-30.842699999999606</v>
      </c>
      <c r="K8" s="22">
        <f>SterfteGeslacht!Q32-SterfteGeslacht!K29</f>
        <v>0.03593886919824364</v>
      </c>
      <c r="L8" s="24">
        <f>J8*K8</f>
        <v>-1.108451761020655</v>
      </c>
      <c r="M8" s="15"/>
      <c r="N8" s="15"/>
      <c r="O8" s="16"/>
    </row>
    <row r="9" spans="1:15" ht="11.25">
      <c r="A9" s="5"/>
      <c r="B9" s="18"/>
      <c r="C9" s="19" t="s">
        <v>41</v>
      </c>
      <c r="D9" s="53" t="s">
        <v>46</v>
      </c>
      <c r="E9" s="15"/>
      <c r="F9" s="15"/>
      <c r="G9" s="15"/>
      <c r="H9" s="15"/>
      <c r="I9" s="32" t="s">
        <v>57</v>
      </c>
      <c r="J9" s="15"/>
      <c r="K9" s="15"/>
      <c r="L9" s="15"/>
      <c r="M9" s="15"/>
      <c r="N9" s="15"/>
      <c r="O9" s="16"/>
    </row>
    <row r="10" spans="1:15" ht="11.25">
      <c r="A10" s="5"/>
      <c r="B10" s="18"/>
      <c r="C10" s="15"/>
      <c r="D10" s="15"/>
      <c r="E10" s="15"/>
      <c r="F10" s="15"/>
      <c r="G10" s="15"/>
      <c r="H10" s="15"/>
      <c r="I10" s="24">
        <f>L7</f>
        <v>0.9537888374260154</v>
      </c>
      <c r="J10" s="15" t="str">
        <f>"Sterfgevallen minder dan "&amp;ROUND(M15,2)&amp;" als het landelijke sterfte% "&amp;LEFT(K7*100,4)&amp;"% toegepast wordt op de inwoners van Helvoirt &gt;=65 jaar"</f>
        <v>Sterfgevallen minder dan 5,77 als het landelijke sterfte% 3,59% toegepast wordt op de inwoners van Helvoirt &gt;=65 jaar</v>
      </c>
      <c r="K10" s="15"/>
      <c r="L10" s="15"/>
      <c r="M10" s="15"/>
      <c r="N10" s="15"/>
      <c r="O10" s="16"/>
    </row>
    <row r="11" spans="1:15" ht="11.25">
      <c r="A11" s="5"/>
      <c r="B11" s="34"/>
      <c r="C11" s="35"/>
      <c r="D11" s="35"/>
      <c r="E11" s="35"/>
      <c r="F11" s="35"/>
      <c r="G11" s="35"/>
      <c r="H11" s="35"/>
      <c r="I11" s="35"/>
      <c r="J11" s="35" t="str">
        <f>"Omdat "&amp;ROUND(I10,2)&amp;" slechts "&amp;LEFT(N7*100,5)&amp;"% uitmaakt van het totaal sterfteverschil Helvoirt/Haaren, kan dit leeftjdsverschil slechts een klein deel verklaren"</f>
        <v>Omdat 0,95 slechts 16,53% uitmaakt van het totaal sterfteverschil Helvoirt/Haaren, kan dit leeftjdsverschil slechts een klein deel verklaren</v>
      </c>
      <c r="K11" s="35"/>
      <c r="L11" s="35"/>
      <c r="M11" s="35"/>
      <c r="N11" s="35"/>
      <c r="O11" s="36"/>
    </row>
    <row r="12" spans="1:16" ht="11.25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5" ht="12.75">
      <c r="A13" s="5"/>
      <c r="B13" s="11"/>
      <c r="C13" s="12"/>
      <c r="D13" s="12"/>
      <c r="E13" s="12"/>
      <c r="F13" s="30" t="s">
        <v>525</v>
      </c>
      <c r="G13" s="12"/>
      <c r="H13" s="12"/>
      <c r="I13" s="12"/>
      <c r="J13" s="12"/>
      <c r="K13" s="12"/>
      <c r="L13" s="33" t="s">
        <v>52</v>
      </c>
      <c r="M13" s="12"/>
      <c r="N13" s="12"/>
      <c r="O13" s="13"/>
    </row>
    <row r="14" spans="1:15" ht="11.25">
      <c r="A14" s="5"/>
      <c r="B14" s="18"/>
      <c r="C14" s="19" t="s">
        <v>56</v>
      </c>
      <c r="D14" s="15" t="s">
        <v>58</v>
      </c>
      <c r="E14" s="15" t="s">
        <v>60</v>
      </c>
      <c r="F14" s="15" t="s">
        <v>45</v>
      </c>
      <c r="G14" s="15" t="s">
        <v>61</v>
      </c>
      <c r="H14" s="15" t="s">
        <v>62</v>
      </c>
      <c r="I14" s="15" t="s">
        <v>63</v>
      </c>
      <c r="J14" s="14" t="s">
        <v>51</v>
      </c>
      <c r="K14" s="14" t="s">
        <v>59</v>
      </c>
      <c r="L14" s="22">
        <f>SUM(L15+L16)/SUM(K15+K16)-1</f>
        <v>0.5583142298663124</v>
      </c>
      <c r="M14" s="38" t="s">
        <v>68</v>
      </c>
      <c r="N14" s="38" t="s">
        <v>52</v>
      </c>
      <c r="O14" s="16"/>
    </row>
    <row r="15" spans="1:15" ht="12.75">
      <c r="A15" s="5"/>
      <c r="B15" s="41" t="s">
        <v>47</v>
      </c>
      <c r="C15" s="15">
        <v>4656</v>
      </c>
      <c r="D15" s="22">
        <f>1-E15</f>
        <v>0.5414</v>
      </c>
      <c r="E15" s="25">
        <v>0.4586</v>
      </c>
      <c r="F15" s="22">
        <f>D15+E15</f>
        <v>1</v>
      </c>
      <c r="G15" s="24">
        <f>C15*E15</f>
        <v>2135.2416</v>
      </c>
      <c r="H15" s="22">
        <f>SterfteGeslacht!Q32</f>
        <v>0.04411407824363124</v>
      </c>
      <c r="I15" s="24">
        <f>G15*H15</f>
        <v>94.19421501145635</v>
      </c>
      <c r="J15" s="22">
        <v>0.0085</v>
      </c>
      <c r="K15" s="24">
        <f>C15*J15</f>
        <v>39.576</v>
      </c>
      <c r="L15" s="24">
        <f>I15-K15</f>
        <v>54.61821501145635</v>
      </c>
      <c r="M15" s="39">
        <v>5.7684698862542145</v>
      </c>
      <c r="N15" s="22">
        <f>L15/M15</f>
        <v>9.468406022471752</v>
      </c>
      <c r="O15" s="16"/>
    </row>
    <row r="16" spans="1:15" ht="11.25">
      <c r="A16" s="5"/>
      <c r="B16" s="41" t="s">
        <v>48</v>
      </c>
      <c r="C16" s="15">
        <v>5411</v>
      </c>
      <c r="D16" s="25">
        <f>1-E16</f>
        <v>0.5470999999999999</v>
      </c>
      <c r="E16" s="25">
        <v>0.4529</v>
      </c>
      <c r="F16" s="22">
        <f>D16+E16</f>
        <v>1</v>
      </c>
      <c r="G16" s="24">
        <f>C16*E16</f>
        <v>2450.6419</v>
      </c>
      <c r="H16" s="22">
        <f>SterfteGeslacht!Q32</f>
        <v>0.04411407824363124</v>
      </c>
      <c r="I16" s="24">
        <f>G16*H16</f>
        <v>108.10780852372113</v>
      </c>
      <c r="J16" s="22">
        <v>0.0073</v>
      </c>
      <c r="K16" s="24">
        <f>C16*J16</f>
        <v>39.5003</v>
      </c>
      <c r="L16" s="24">
        <f>I16-K16</f>
        <v>68.60750852372112</v>
      </c>
      <c r="M16" s="15"/>
      <c r="N16" s="15"/>
      <c r="O16" s="16"/>
    </row>
    <row r="17" spans="1:15" ht="11.25">
      <c r="A17" s="5"/>
      <c r="B17" s="18"/>
      <c r="C17" s="19" t="s">
        <v>41</v>
      </c>
      <c r="D17" s="53" t="s">
        <v>46</v>
      </c>
      <c r="E17" s="15"/>
      <c r="F17" s="15"/>
      <c r="G17" s="15"/>
      <c r="H17" s="15"/>
      <c r="I17" s="32" t="s">
        <v>57</v>
      </c>
      <c r="J17" s="15"/>
      <c r="K17" s="15"/>
      <c r="L17" s="15"/>
      <c r="M17" s="15"/>
      <c r="N17" s="15"/>
      <c r="O17" s="16"/>
    </row>
    <row r="18" spans="1:15" ht="12.75">
      <c r="A18" s="5"/>
      <c r="B18" s="18"/>
      <c r="C18" s="15"/>
      <c r="D18" s="15"/>
      <c r="E18" s="15"/>
      <c r="F18" s="15"/>
      <c r="G18" s="15"/>
      <c r="H18" s="15"/>
      <c r="I18" s="37">
        <f>I15-I16</f>
        <v>-13.913593512264782</v>
      </c>
      <c r="J18" s="15" t="str">
        <f>"Sterfgevallen minder dan "&amp;ROUND(M15,2)&amp;" als het verschil met de landelijke sterfte% "&amp;LEFT(K24*100,4)&amp;"% toegepast wordt op de inwoners van Helvoirt &gt;=65 jaar"</f>
        <v>Sterfgevallen minder dan 5,77 als het verschil met de landelijke sterfte% 2,98% toegepast wordt op de inwoners van Helvoirt &gt;=65 jaar</v>
      </c>
      <c r="K18" s="15"/>
      <c r="L18" s="15"/>
      <c r="M18" s="15"/>
      <c r="N18" s="15"/>
      <c r="O18" s="16"/>
    </row>
    <row r="19" spans="1:15" ht="11.25">
      <c r="A19" s="5"/>
      <c r="B19" s="34"/>
      <c r="C19" s="35"/>
      <c r="D19" s="35"/>
      <c r="E19" s="35"/>
      <c r="F19" s="35"/>
      <c r="G19" s="35"/>
      <c r="H19" s="35"/>
      <c r="I19" s="35"/>
      <c r="J19" s="35" t="str">
        <f>"Omdat de sterfteaantallen zo sterk ("&amp;LEFT(L14*100,4)&amp;"%) afwijken van de feitelijke sterfte, is deze berekening gebaseerd op landelijke cijfers niet valide."</f>
        <v>Omdat de sterfteaantallen zo sterk (55,8%) afwijken van de feitelijke sterfte, is deze berekening gebaseerd op landelijke cijfers niet valide.</v>
      </c>
      <c r="K19" s="35"/>
      <c r="L19" s="35"/>
      <c r="M19" s="35"/>
      <c r="N19" s="35"/>
      <c r="O19" s="36"/>
    </row>
    <row r="20" spans="1:15" ht="11.25">
      <c r="A20" s="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2" spans="2:15" ht="12.75">
      <c r="B22" s="11"/>
      <c r="C22" s="12"/>
      <c r="D22" s="12"/>
      <c r="E22" s="12"/>
      <c r="F22" s="30" t="s">
        <v>533</v>
      </c>
      <c r="G22" s="12"/>
      <c r="H22" s="12"/>
      <c r="I22" s="12"/>
      <c r="J22" s="12"/>
      <c r="K22" s="12"/>
      <c r="L22" s="12"/>
      <c r="M22" s="12"/>
      <c r="N22" s="12"/>
      <c r="O22" s="13"/>
    </row>
    <row r="23" spans="2:15" ht="11.25">
      <c r="B23" s="18"/>
      <c r="C23" s="19" t="s">
        <v>56</v>
      </c>
      <c r="D23" s="15" t="s">
        <v>90</v>
      </c>
      <c r="E23" s="15" t="s">
        <v>87</v>
      </c>
      <c r="F23" s="15" t="s">
        <v>45</v>
      </c>
      <c r="G23" s="15" t="s">
        <v>88</v>
      </c>
      <c r="H23" s="15" t="s">
        <v>89</v>
      </c>
      <c r="I23" s="38" t="s">
        <v>66</v>
      </c>
      <c r="J23" s="38" t="s">
        <v>67</v>
      </c>
      <c r="K23" s="15" t="s">
        <v>523</v>
      </c>
      <c r="L23" s="38" t="s">
        <v>70</v>
      </c>
      <c r="M23" s="38" t="s">
        <v>68</v>
      </c>
      <c r="N23" s="38" t="s">
        <v>52</v>
      </c>
      <c r="O23" s="16"/>
    </row>
    <row r="24" spans="2:15" ht="12.75">
      <c r="B24" s="41" t="s">
        <v>47</v>
      </c>
      <c r="C24" s="15">
        <f>Leeftijdsopbouw!K6</f>
        <v>4605</v>
      </c>
      <c r="D24" s="22">
        <f>1-E24</f>
        <v>0.9250814332247557</v>
      </c>
      <c r="E24" s="25">
        <f>Leeftijdsopbouw!J6/C24</f>
        <v>0.0749185667752443</v>
      </c>
      <c r="F24" s="22">
        <f>D24+E24</f>
        <v>1</v>
      </c>
      <c r="G24" s="24">
        <f>Leeftijdsopbouw!J6</f>
        <v>345</v>
      </c>
      <c r="H24" s="22">
        <f>G24/C24</f>
        <v>0.0749185667752443</v>
      </c>
      <c r="I24" s="22">
        <f>H24-H25</f>
        <v>0.01281811015423974</v>
      </c>
      <c r="J24" s="24">
        <f>C24*I24</f>
        <v>59.027397260274</v>
      </c>
      <c r="K24" s="22">
        <f>SterfteGeslacht!Q35-SterfteGeslacht!K29</f>
        <v>0.02987079095461239</v>
      </c>
      <c r="L24" s="24">
        <f>J24*K24</f>
        <v>1.7631950441565047</v>
      </c>
      <c r="M24" s="39">
        <v>5.7684698862542145</v>
      </c>
      <c r="N24" s="22">
        <f>L24/M24</f>
        <v>0.3056607868159375</v>
      </c>
      <c r="O24" s="16"/>
    </row>
    <row r="25" spans="2:15" ht="11.25">
      <c r="B25" s="41" t="s">
        <v>48</v>
      </c>
      <c r="C25" s="15">
        <f>Leeftijdsopbouw!K5</f>
        <v>5475</v>
      </c>
      <c r="D25" s="25">
        <f>1-E25</f>
        <v>0.9378995433789954</v>
      </c>
      <c r="E25" s="25">
        <f>Leeftijdsopbouw!J5/C25</f>
        <v>0.062100456621004566</v>
      </c>
      <c r="F25" s="22">
        <f>D25+E25</f>
        <v>1</v>
      </c>
      <c r="G25" s="24">
        <f>Leeftijdsopbouw!J5</f>
        <v>340</v>
      </c>
      <c r="H25" s="22">
        <f>G25/C25</f>
        <v>0.062100456621004566</v>
      </c>
      <c r="I25" s="22">
        <f>H25-H24</f>
        <v>-0.01281811015423974</v>
      </c>
      <c r="J25" s="24">
        <f>C25*I25</f>
        <v>-70.17915309446258</v>
      </c>
      <c r="K25" s="22">
        <f>SterfteGeslacht!Q35-SterfteGeslacht!K29</f>
        <v>0.02987079095461239</v>
      </c>
      <c r="L25" s="24">
        <f>J25*K25</f>
        <v>-2.0963068114564307</v>
      </c>
      <c r="M25" s="15"/>
      <c r="N25" s="15"/>
      <c r="O25" s="16"/>
    </row>
    <row r="26" spans="2:15" ht="11.25">
      <c r="B26" s="18"/>
      <c r="C26" s="19" t="s">
        <v>41</v>
      </c>
      <c r="D26" s="14" t="s">
        <v>98</v>
      </c>
      <c r="E26" s="15"/>
      <c r="F26" s="53" t="s">
        <v>42</v>
      </c>
      <c r="G26" s="15"/>
      <c r="H26" s="15"/>
      <c r="I26" s="32" t="s">
        <v>57</v>
      </c>
      <c r="J26" s="15"/>
      <c r="K26" s="15"/>
      <c r="L26" s="15"/>
      <c r="M26" s="15"/>
      <c r="N26" s="15"/>
      <c r="O26" s="16"/>
    </row>
    <row r="27" spans="2:15" ht="11.25">
      <c r="B27" s="18"/>
      <c r="C27" s="15"/>
      <c r="D27" s="53" t="s">
        <v>46</v>
      </c>
      <c r="E27" s="15"/>
      <c r="F27" s="15"/>
      <c r="G27" s="38" t="s">
        <v>536</v>
      </c>
      <c r="H27" s="15"/>
      <c r="I27" s="24">
        <f>L24</f>
        <v>1.7631950441565047</v>
      </c>
      <c r="J27" s="15" t="str">
        <f>"Sterfgevallen minder dan "&amp;ROUND(M24,2)&amp;" als het verschil met de landelijke sterfte% "&amp;LEFT(K24*100,4)&amp;"% toegepast wordt op de inwoners van Helvoirt &gt;=75 jaar"</f>
        <v>Sterfgevallen minder dan 5,77 als het verschil met de landelijke sterfte% 2,98% toegepast wordt op de inwoners van Helvoirt &gt;=75 jaar</v>
      </c>
      <c r="K27" s="15"/>
      <c r="L27" s="15"/>
      <c r="M27" s="15"/>
      <c r="N27" s="15"/>
      <c r="O27" s="16"/>
    </row>
    <row r="28" spans="2:15" ht="11.25">
      <c r="B28" s="34"/>
      <c r="C28" s="35"/>
      <c r="D28" s="35"/>
      <c r="E28" s="35"/>
      <c r="F28" s="35"/>
      <c r="G28" s="35"/>
      <c r="H28" s="35"/>
      <c r="I28" s="35"/>
      <c r="J28" s="35" t="str">
        <f>"Omdat "&amp;ROUND(I27,2)&amp;" slechts "&amp;LEFT(N24*100,5)&amp;"% uitmaakt van het totaal sterfteverschil Helvoirt/Haaren, kan dit leeftjdsverschil slechts een klein deel verklaren"</f>
        <v>Omdat 1,76 slechts 30,56% uitmaakt van het totaal sterfteverschil Helvoirt/Haaren, kan dit leeftjdsverschil slechts een klein deel verklaren</v>
      </c>
      <c r="K28" s="35"/>
      <c r="L28" s="35"/>
      <c r="M28" s="35"/>
      <c r="N28" s="35"/>
      <c r="O28" s="36"/>
    </row>
    <row r="29" spans="2:15" ht="11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1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2" spans="2:15" ht="12.75">
      <c r="B32" s="11"/>
      <c r="C32" s="12"/>
      <c r="D32" s="12"/>
      <c r="E32" s="12"/>
      <c r="F32" s="30" t="s">
        <v>571</v>
      </c>
      <c r="G32" s="12"/>
      <c r="H32" s="12"/>
      <c r="I32" s="12"/>
      <c r="J32" s="12"/>
      <c r="K32" s="12"/>
      <c r="L32" s="12"/>
      <c r="M32" s="12"/>
      <c r="N32" s="12"/>
      <c r="O32" s="13"/>
    </row>
    <row r="33" spans="2:15" ht="11.25">
      <c r="B33" s="18"/>
      <c r="C33" s="19" t="s">
        <v>55</v>
      </c>
      <c r="D33" s="15" t="s">
        <v>588</v>
      </c>
      <c r="E33" s="15" t="s">
        <v>589</v>
      </c>
      <c r="F33" s="15" t="s">
        <v>45</v>
      </c>
      <c r="G33" s="15" t="s">
        <v>590</v>
      </c>
      <c r="H33" s="15" t="s">
        <v>591</v>
      </c>
      <c r="I33" s="38" t="s">
        <v>66</v>
      </c>
      <c r="J33" s="38" t="s">
        <v>67</v>
      </c>
      <c r="K33" s="15" t="s">
        <v>523</v>
      </c>
      <c r="L33" s="38" t="s">
        <v>70</v>
      </c>
      <c r="M33" s="38" t="s">
        <v>68</v>
      </c>
      <c r="N33" s="38" t="s">
        <v>52</v>
      </c>
      <c r="O33" s="16"/>
    </row>
    <row r="34" spans="2:15" ht="12.75">
      <c r="B34" s="41" t="s">
        <v>572</v>
      </c>
      <c r="C34" s="15">
        <f>Leeftijdsopbouw!AA8</f>
        <v>4625</v>
      </c>
      <c r="D34" s="22">
        <f>1-SUM(Leeftijdsopbouw!AS8:AU8)/C34</f>
        <v>0.985945945945946</v>
      </c>
      <c r="E34" s="25">
        <f>SUM(Leeftijdsopbouw!AS8:AU8)/C34</f>
        <v>0.014054054054054054</v>
      </c>
      <c r="F34" s="22">
        <f>D34+E34</f>
        <v>1</v>
      </c>
      <c r="G34" s="24">
        <f>SUM(Leeftijdsopbouw!AS8:AU8)</f>
        <v>65</v>
      </c>
      <c r="H34" s="22">
        <f>G34/C34</f>
        <v>0.014054054054054054</v>
      </c>
      <c r="I34" s="22">
        <f>H34-H35</f>
        <v>0.0011627096709969642</v>
      </c>
      <c r="J34" s="24">
        <f>C34*I34</f>
        <v>5.377532228360959</v>
      </c>
      <c r="K34" s="22">
        <f>SterfteGeslacht!Q38-SterfteGeslacht!K29</f>
        <v>0.024950790954612397</v>
      </c>
      <c r="L34" s="24">
        <f>J34*K34</f>
        <v>0.13417368248152525</v>
      </c>
      <c r="M34" s="39">
        <v>5.7684698862542145</v>
      </c>
      <c r="N34" s="22">
        <f>L34/M34</f>
        <v>0.023259839286194423</v>
      </c>
      <c r="O34" s="16"/>
    </row>
    <row r="35" spans="2:15" ht="11.25">
      <c r="B35" s="41" t="s">
        <v>573</v>
      </c>
      <c r="C35" s="15">
        <f>Leeftijdsopbouw!AA7</f>
        <v>5430</v>
      </c>
      <c r="D35" s="25">
        <f>1-SUM(Leeftijdsopbouw!AS7:AU7)/C35</f>
        <v>0.9871086556169429</v>
      </c>
      <c r="E35" s="25">
        <f>SUM(Leeftijdsopbouw!AS7:AU7)/C35</f>
        <v>0.01289134438305709</v>
      </c>
      <c r="F35" s="22">
        <f>D35+E35</f>
        <v>1</v>
      </c>
      <c r="G35" s="24">
        <f>SUM(Leeftijdsopbouw!AS7:AU7)</f>
        <v>70</v>
      </c>
      <c r="H35" s="22">
        <f>G35/C35</f>
        <v>0.01289134438305709</v>
      </c>
      <c r="I35" s="22">
        <f>H35-H34</f>
        <v>-0.0011627096709969642</v>
      </c>
      <c r="J35" s="24">
        <f>C35*I35</f>
        <v>-6.313513513513516</v>
      </c>
      <c r="K35" s="22">
        <f>SterfteGeslacht!Q38-SterfteGeslacht!K29</f>
        <v>0.024950790954612397</v>
      </c>
      <c r="L35" s="24">
        <f>J35*K35</f>
        <v>-0.15752715586479615</v>
      </c>
      <c r="M35" s="15"/>
      <c r="N35" s="15"/>
      <c r="O35" s="16"/>
    </row>
    <row r="36" spans="2:15" ht="11.25">
      <c r="B36" s="18"/>
      <c r="C36" s="19" t="s">
        <v>41</v>
      </c>
      <c r="D36" s="14" t="s">
        <v>592</v>
      </c>
      <c r="E36" s="15"/>
      <c r="F36" s="53" t="s">
        <v>593</v>
      </c>
      <c r="G36" s="15"/>
      <c r="H36" s="15"/>
      <c r="I36" s="32" t="s">
        <v>57</v>
      </c>
      <c r="J36" s="15"/>
      <c r="K36" s="15"/>
      <c r="L36" s="15"/>
      <c r="M36" s="15"/>
      <c r="N36" s="15"/>
      <c r="O36" s="16"/>
    </row>
    <row r="37" spans="2:15" ht="11.25">
      <c r="B37" s="18"/>
      <c r="C37" s="15"/>
      <c r="D37" s="53" t="s">
        <v>46</v>
      </c>
      <c r="E37" s="15"/>
      <c r="F37" s="15"/>
      <c r="G37" s="38" t="s">
        <v>594</v>
      </c>
      <c r="H37" s="15"/>
      <c r="I37" s="24">
        <f>L34</f>
        <v>0.13417368248152525</v>
      </c>
      <c r="J37" s="15" t="str">
        <f>"Sterfgevallen minder dan "&amp;ROUND(M34,2)&amp;" als het verschil met de landelijke sterfte% "&amp;LEFT(K34*100,4)&amp;"% toegepast wordt op de inwoners van Helvoirt &gt;=85 jaar"</f>
        <v>Sterfgevallen minder dan 5,77 als het verschil met de landelijke sterfte% 2,49% toegepast wordt op de inwoners van Helvoirt &gt;=85 jaar</v>
      </c>
      <c r="K37" s="15"/>
      <c r="L37" s="15"/>
      <c r="M37" s="15"/>
      <c r="N37" s="15"/>
      <c r="O37" s="16"/>
    </row>
    <row r="38" spans="2:15" ht="11.25">
      <c r="B38" s="34"/>
      <c r="C38" s="35"/>
      <c r="D38" s="35"/>
      <c r="E38" s="35"/>
      <c r="F38" s="35"/>
      <c r="G38" s="35"/>
      <c r="H38" s="35"/>
      <c r="I38" s="35"/>
      <c r="J38" s="35" t="str">
        <f>"Omdat "&amp;ROUND(I37,2)&amp;" slechts "&amp;LEFT(N34*100,5)&amp;"% uitmaakt van het totaal sterfteverschil Helvoirt/Haaren, kan dit leeftjdsverschil slechts een zeer klein deel verklaren"</f>
        <v>Omdat 0,13 slechts 2,325% uitmaakt van het totaal sterfteverschil Helvoirt/Haaren, kan dit leeftjdsverschil slechts een zeer klein deel verklaren</v>
      </c>
      <c r="K38" s="35"/>
      <c r="L38" s="35"/>
      <c r="M38" s="35"/>
      <c r="N38" s="35"/>
      <c r="O38" s="36"/>
    </row>
    <row r="39" spans="2:15" ht="11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ht="12.75">
      <c r="B40" s="11"/>
      <c r="C40" s="12"/>
      <c r="D40" s="12"/>
      <c r="E40" s="12"/>
      <c r="F40" s="30" t="s">
        <v>526</v>
      </c>
      <c r="G40" s="12"/>
      <c r="H40" s="12"/>
      <c r="I40" s="12"/>
      <c r="J40" s="12"/>
      <c r="K40" s="12"/>
      <c r="L40" s="33" t="s">
        <v>52</v>
      </c>
      <c r="M40" s="12"/>
      <c r="N40" s="12"/>
      <c r="O40" s="13"/>
    </row>
    <row r="41" spans="2:15" ht="11.25">
      <c r="B41" s="18"/>
      <c r="C41" s="19" t="s">
        <v>56</v>
      </c>
      <c r="D41" s="15" t="s">
        <v>90</v>
      </c>
      <c r="E41" s="15" t="s">
        <v>87</v>
      </c>
      <c r="F41" s="15" t="s">
        <v>45</v>
      </c>
      <c r="G41" s="15" t="s">
        <v>88</v>
      </c>
      <c r="H41" s="15" t="s">
        <v>91</v>
      </c>
      <c r="I41" s="15" t="s">
        <v>63</v>
      </c>
      <c r="J41" s="14" t="s">
        <v>51</v>
      </c>
      <c r="K41" s="14" t="s">
        <v>59</v>
      </c>
      <c r="L41" s="22">
        <f>SUM(L42+L43)/SUM(K42+K43)-1</f>
        <v>-1.6705661736822148</v>
      </c>
      <c r="M41" s="38" t="s">
        <v>68</v>
      </c>
      <c r="N41" s="38" t="s">
        <v>52</v>
      </c>
      <c r="O41" s="16"/>
    </row>
    <row r="42" spans="2:15" ht="12.75">
      <c r="B42" s="41" t="s">
        <v>47</v>
      </c>
      <c r="C42" s="15">
        <f>Leeftijdsopbouw!K6</f>
        <v>4605</v>
      </c>
      <c r="D42" s="22">
        <f>1-E42</f>
        <v>0.9250814332247557</v>
      </c>
      <c r="E42" s="25">
        <f>Leeftijdsopbouw!J6/C42</f>
        <v>0.0749185667752443</v>
      </c>
      <c r="F42" s="22">
        <f>D42+E42</f>
        <v>1</v>
      </c>
      <c r="G42" s="24">
        <f>C42*E42</f>
        <v>345</v>
      </c>
      <c r="H42" s="22">
        <f>SterfteGeslacht!Q35</f>
        <v>0.03804599999999999</v>
      </c>
      <c r="I42" s="24">
        <f>G42*H42</f>
        <v>13.125869999999997</v>
      </c>
      <c r="J42" s="22">
        <v>0.0085</v>
      </c>
      <c r="K42" s="24">
        <f>C42*J42</f>
        <v>39.142500000000005</v>
      </c>
      <c r="L42" s="24">
        <f>I42-K42</f>
        <v>-26.016630000000006</v>
      </c>
      <c r="M42" s="39">
        <v>5.7684698862542145</v>
      </c>
      <c r="N42" s="22">
        <f>L42/M42</f>
        <v>-4.510144026580685</v>
      </c>
      <c r="O42" s="16"/>
    </row>
    <row r="43" spans="2:15" ht="11.25">
      <c r="B43" s="41" t="s">
        <v>48</v>
      </c>
      <c r="C43" s="15">
        <f>Leeftijdsopbouw!K5</f>
        <v>5475</v>
      </c>
      <c r="D43" s="25">
        <f>1-E43</f>
        <v>0.9378995433789954</v>
      </c>
      <c r="E43" s="25">
        <f>Leeftijdsopbouw!J5/C43</f>
        <v>0.062100456621004566</v>
      </c>
      <c r="F43" s="22">
        <f>D43+E43</f>
        <v>1</v>
      </c>
      <c r="G43" s="24">
        <f>C43*E43</f>
        <v>340</v>
      </c>
      <c r="H43" s="22">
        <f>SterfteGeslacht!Q35</f>
        <v>0.03804599999999999</v>
      </c>
      <c r="I43" s="24">
        <f>G43*H43</f>
        <v>12.935639999999996</v>
      </c>
      <c r="J43" s="22">
        <v>0.0073</v>
      </c>
      <c r="K43" s="24">
        <f>C43*J43</f>
        <v>39.9675</v>
      </c>
      <c r="L43" s="24">
        <f>I43-K43</f>
        <v>-27.031860000000005</v>
      </c>
      <c r="M43" s="15"/>
      <c r="N43" s="15"/>
      <c r="O43" s="16"/>
    </row>
    <row r="44" spans="2:15" ht="11.25">
      <c r="B44" s="18"/>
      <c r="C44" s="19" t="s">
        <v>41</v>
      </c>
      <c r="D44" s="14" t="s">
        <v>98</v>
      </c>
      <c r="E44" s="15"/>
      <c r="F44" s="53" t="s">
        <v>42</v>
      </c>
      <c r="H44" s="15"/>
      <c r="I44" s="32" t="s">
        <v>57</v>
      </c>
      <c r="J44" s="15"/>
      <c r="K44" s="15"/>
      <c r="L44" s="15"/>
      <c r="M44" s="15"/>
      <c r="N44" s="15"/>
      <c r="O44" s="16"/>
    </row>
    <row r="45" spans="2:15" ht="12.75">
      <c r="B45" s="18"/>
      <c r="C45" s="15"/>
      <c r="D45" s="53" t="s">
        <v>46</v>
      </c>
      <c r="E45" s="15"/>
      <c r="F45" s="15"/>
      <c r="G45" s="38" t="s">
        <v>536</v>
      </c>
      <c r="H45" s="15"/>
      <c r="I45" s="37">
        <f>I42-I43</f>
        <v>0.19023000000000145</v>
      </c>
      <c r="J45" s="15" t="s">
        <v>562</v>
      </c>
      <c r="K45" s="15"/>
      <c r="L45" s="15"/>
      <c r="M45" s="15"/>
      <c r="N45" s="15"/>
      <c r="O45" s="16"/>
    </row>
    <row r="46" spans="2:15" ht="11.25">
      <c r="B46" s="34"/>
      <c r="C46" s="35"/>
      <c r="D46" s="35"/>
      <c r="E46" s="35"/>
      <c r="F46" s="35"/>
      <c r="G46" s="35"/>
      <c r="H46" s="35"/>
      <c r="I46" s="35"/>
      <c r="J46" s="35" t="str">
        <f>"Omdat de sterfteaantallen zo sterk ("&amp;LEFT(L41*100,4)&amp;"%) afwijken van de feitelijke sterfte, is deze berekening gebaseerd op landelijke cijfers niet valide."</f>
        <v>Omdat de sterfteaantallen zo sterk (-167%) afwijken van de feitelijke sterfte, is deze berekening gebaseerd op landelijke cijfers niet valide.</v>
      </c>
      <c r="K46" s="35"/>
      <c r="L46" s="35"/>
      <c r="M46" s="35"/>
      <c r="N46" s="35"/>
      <c r="O46" s="36"/>
    </row>
    <row r="50" spans="2:15" ht="12.75">
      <c r="B50" s="11"/>
      <c r="C50" s="12"/>
      <c r="D50" s="12"/>
      <c r="E50" s="12"/>
      <c r="F50" s="30" t="s">
        <v>534</v>
      </c>
      <c r="G50" s="12"/>
      <c r="H50" s="12"/>
      <c r="I50" s="12"/>
      <c r="J50" s="12"/>
      <c r="K50" s="12"/>
      <c r="L50" s="12"/>
      <c r="M50" s="12"/>
      <c r="N50" s="12"/>
      <c r="O50" s="13"/>
    </row>
    <row r="51" spans="2:15" ht="11.25">
      <c r="B51" s="18"/>
      <c r="C51" s="15"/>
      <c r="D51" s="14" t="s">
        <v>43</v>
      </c>
      <c r="E51" s="14" t="s">
        <v>44</v>
      </c>
      <c r="F51" s="14" t="s">
        <v>55</v>
      </c>
      <c r="G51" s="14" t="s">
        <v>56</v>
      </c>
      <c r="H51" s="40" t="s">
        <v>69</v>
      </c>
      <c r="I51" s="38" t="s">
        <v>66</v>
      </c>
      <c r="J51" s="38" t="s">
        <v>522</v>
      </c>
      <c r="K51" s="15" t="s">
        <v>524</v>
      </c>
      <c r="L51" s="38" t="s">
        <v>70</v>
      </c>
      <c r="M51" s="38" t="s">
        <v>68</v>
      </c>
      <c r="N51" s="38" t="s">
        <v>52</v>
      </c>
      <c r="O51" s="16"/>
    </row>
    <row r="52" spans="2:15" ht="12.75">
      <c r="B52" s="41" t="s">
        <v>47</v>
      </c>
      <c r="C52" s="19" t="s">
        <v>49</v>
      </c>
      <c r="D52" s="31">
        <v>2330</v>
      </c>
      <c r="E52" s="15">
        <v>2270</v>
      </c>
      <c r="F52" s="17">
        <f>D52+E52</f>
        <v>4600</v>
      </c>
      <c r="G52" s="15">
        <f>Leeftijdsopbouw!K6</f>
        <v>4605</v>
      </c>
      <c r="H52" s="22">
        <f>D52/E52</f>
        <v>1.026431718061674</v>
      </c>
      <c r="I52" s="22">
        <f>H52-H53</f>
        <v>0.07634259150195921</v>
      </c>
      <c r="J52" s="24">
        <f>G52*I52</f>
        <v>351.55763386652217</v>
      </c>
      <c r="K52" s="22">
        <f>SterfteGeslacht!E5/1000-SterfteGeslacht!D5/1000</f>
        <v>-0.0017999999999999995</v>
      </c>
      <c r="L52" s="24">
        <f>J52*K52</f>
        <v>-0.6328037409597397</v>
      </c>
      <c r="M52" s="39">
        <v>5.7684698862542145</v>
      </c>
      <c r="N52" s="22">
        <f>L52/M52</f>
        <v>-0.10970044976184387</v>
      </c>
      <c r="O52" s="16"/>
    </row>
    <row r="53" spans="2:15" ht="11.25">
      <c r="B53" s="41" t="s">
        <v>48</v>
      </c>
      <c r="C53" s="19" t="s">
        <v>50</v>
      </c>
      <c r="D53" s="31">
        <v>2665</v>
      </c>
      <c r="E53" s="15">
        <v>2805</v>
      </c>
      <c r="F53" s="17">
        <f>D53+E53</f>
        <v>5470</v>
      </c>
      <c r="G53" s="15">
        <f>Leeftijdsopbouw!K5</f>
        <v>5475</v>
      </c>
      <c r="H53" s="22">
        <f>D53/E53</f>
        <v>0.9500891265597148</v>
      </c>
      <c r="I53" s="22">
        <f>H53-H52</f>
        <v>-0.07634259150195921</v>
      </c>
      <c r="J53" s="24">
        <f>G53*I53</f>
        <v>-417.9756884732267</v>
      </c>
      <c r="K53" s="22">
        <f>SterfteGeslacht!E5/1000-SterfteGeslacht!D5/1000</f>
        <v>-0.0017999999999999995</v>
      </c>
      <c r="L53" s="24">
        <f>J53*K53</f>
        <v>0.7523562392518078</v>
      </c>
      <c r="M53" s="15"/>
      <c r="N53" s="15"/>
      <c r="O53" s="16"/>
    </row>
    <row r="54" spans="2:15" ht="11.25">
      <c r="B54" s="18"/>
      <c r="C54" s="19" t="s">
        <v>41</v>
      </c>
      <c r="D54" s="14" t="s">
        <v>99</v>
      </c>
      <c r="E54" s="15"/>
      <c r="F54" s="53" t="s">
        <v>42</v>
      </c>
      <c r="G54" s="19"/>
      <c r="H54" s="14"/>
      <c r="I54" s="32" t="s">
        <v>57</v>
      </c>
      <c r="J54" s="15"/>
      <c r="K54" s="15"/>
      <c r="L54" s="15"/>
      <c r="M54" s="15"/>
      <c r="N54" s="15"/>
      <c r="O54" s="16"/>
    </row>
    <row r="55" spans="2:15" ht="11.25">
      <c r="B55" s="18"/>
      <c r="C55" s="42"/>
      <c r="G55" s="15"/>
      <c r="H55" s="15"/>
      <c r="I55" s="24">
        <f>L52</f>
        <v>-0.6328037409597397</v>
      </c>
      <c r="J55" s="15" t="str">
        <f>"Sterfgevallen minder dan "&amp;ROUND(M52,2)&amp;" als het verschil met het landelijke sterfte% "&amp;LEFT(K52*100,5)&amp;"% toegepast wordt op het vrouwoverschot in Helvoirt"</f>
        <v>Sterfgevallen minder dan 5,77 als het verschil met het landelijke sterfte% -0,18% toegepast wordt op het vrouwoverschot in Helvoirt</v>
      </c>
      <c r="K55" s="15"/>
      <c r="L55" s="15"/>
      <c r="M55" s="15"/>
      <c r="N55" s="15"/>
      <c r="O55" s="16"/>
    </row>
    <row r="56" spans="2:15" ht="11.25">
      <c r="B56" s="18"/>
      <c r="C56" s="42"/>
      <c r="D56" s="20"/>
      <c r="E56" s="20"/>
      <c r="F56" s="20"/>
      <c r="G56" s="21"/>
      <c r="H56" s="20"/>
      <c r="I56" s="15"/>
      <c r="J56" s="15" t="str">
        <f>"Omdat "&amp;ROUND(I55,2)&amp;" slechts "&amp;LEFT(N52*100,5)&amp;"% uitmaakt van het totaal sterfteverschil Helvoirt/Haaren, kan dit vrouwoverschot slechts een klein deel verklaren"</f>
        <v>Omdat -0,63 slechts -10,9% uitmaakt van het totaal sterfteverschil Helvoirt/Haaren, kan dit vrouwoverschot slechts een klein deel verklaren</v>
      </c>
      <c r="K56" s="15"/>
      <c r="L56" s="15"/>
      <c r="M56" s="15"/>
      <c r="N56" s="15"/>
      <c r="O56" s="16"/>
    </row>
    <row r="57" spans="2:15" ht="11.25">
      <c r="B57" s="41"/>
      <c r="C57" s="19"/>
      <c r="D57" s="22"/>
      <c r="E57" s="22"/>
      <c r="F57" s="23"/>
      <c r="G57" s="19"/>
      <c r="H57" s="24"/>
      <c r="I57" s="24"/>
      <c r="J57" s="24"/>
      <c r="K57" s="15"/>
      <c r="L57" s="15"/>
      <c r="M57" s="15"/>
      <c r="N57" s="15"/>
      <c r="O57" s="16"/>
    </row>
    <row r="58" spans="1:15" ht="11.25">
      <c r="A58" s="5"/>
      <c r="B58" s="43"/>
      <c r="C58" s="28"/>
      <c r="D58" s="26"/>
      <c r="E58" s="26"/>
      <c r="F58" s="27"/>
      <c r="G58" s="28"/>
      <c r="H58" s="29"/>
      <c r="I58" s="29"/>
      <c r="J58" s="29"/>
      <c r="K58" s="35"/>
      <c r="L58" s="35"/>
      <c r="M58" s="35"/>
      <c r="N58" s="35"/>
      <c r="O58" s="36"/>
    </row>
    <row r="59" ht="11.25">
      <c r="A59" s="5"/>
    </row>
    <row r="60" ht="11.25">
      <c r="A60" s="5"/>
    </row>
    <row r="61" spans="1:15" ht="12.75">
      <c r="A61" s="5"/>
      <c r="B61" s="11"/>
      <c r="C61" s="12"/>
      <c r="D61" s="12"/>
      <c r="E61" s="12"/>
      <c r="F61" s="30" t="s">
        <v>64</v>
      </c>
      <c r="G61" s="12"/>
      <c r="H61" s="12"/>
      <c r="I61" s="12"/>
      <c r="J61" s="12"/>
      <c r="K61" s="12"/>
      <c r="L61" s="12"/>
      <c r="M61" s="12"/>
      <c r="N61" s="12"/>
      <c r="O61" s="13"/>
    </row>
    <row r="62" spans="1:15" ht="11.25">
      <c r="A62" s="5"/>
      <c r="B62" s="18"/>
      <c r="C62" s="15"/>
      <c r="D62" s="14"/>
      <c r="E62" s="14"/>
      <c r="F62" s="42" t="s">
        <v>560</v>
      </c>
      <c r="G62" s="15"/>
      <c r="H62" s="15"/>
      <c r="I62" s="38"/>
      <c r="J62" s="15"/>
      <c r="K62" s="15"/>
      <c r="L62" s="38" t="s">
        <v>70</v>
      </c>
      <c r="M62" s="38" t="s">
        <v>68</v>
      </c>
      <c r="N62" s="38" t="s">
        <v>52</v>
      </c>
      <c r="O62" s="16"/>
    </row>
    <row r="63" spans="1:15" ht="12.75">
      <c r="A63" s="5"/>
      <c r="B63" s="43"/>
      <c r="C63" s="28"/>
      <c r="D63" s="70"/>
      <c r="E63" s="35"/>
      <c r="F63" s="71"/>
      <c r="G63" s="35"/>
      <c r="H63" s="26"/>
      <c r="I63" s="26"/>
      <c r="J63" s="35"/>
      <c r="K63" s="26"/>
      <c r="L63" s="72">
        <f>SterfteInkomen!C22</f>
        <v>8.332488158643793E-05</v>
      </c>
      <c r="M63" s="39">
        <v>5.7684698862542145</v>
      </c>
      <c r="N63" s="73">
        <f>L63/M63</f>
        <v>1.4444884558554118E-05</v>
      </c>
      <c r="O63" s="36"/>
    </row>
    <row r="64" spans="1:15" ht="11.25">
      <c r="A64" s="5"/>
      <c r="B64" s="69"/>
      <c r="C64" s="19"/>
      <c r="D64" s="31"/>
      <c r="E64" s="15"/>
      <c r="F64" s="17"/>
      <c r="G64" s="15"/>
      <c r="H64" s="22"/>
      <c r="I64" s="22"/>
      <c r="J64" s="24"/>
      <c r="K64" s="22"/>
      <c r="L64" s="24"/>
      <c r="M64" s="15"/>
      <c r="N64" s="15"/>
      <c r="O64" s="15"/>
    </row>
    <row r="65" spans="1:20" ht="11.25">
      <c r="A65" s="5"/>
      <c r="B65" s="15"/>
      <c r="C65" s="19"/>
      <c r="D65" s="14"/>
      <c r="E65" s="15"/>
      <c r="F65" s="53"/>
      <c r="G65" s="19"/>
      <c r="H65" s="14"/>
      <c r="I65" s="3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2:20" ht="11.25">
      <c r="B66" s="15"/>
      <c r="C66" s="42"/>
      <c r="D66" s="15"/>
      <c r="E66" s="15"/>
      <c r="F66" s="15"/>
      <c r="G66" s="15"/>
      <c r="H66" s="15"/>
      <c r="I66" s="2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4" ht="11.25">
      <c r="B67" s="15"/>
      <c r="C67" s="42"/>
      <c r="D67" s="20"/>
      <c r="E67" s="20"/>
      <c r="F67" s="20"/>
      <c r="G67" s="21"/>
      <c r="H67" s="20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2:24" ht="11.25">
      <c r="B68" s="69"/>
      <c r="C68" s="19"/>
      <c r="D68" s="22"/>
      <c r="E68" s="22"/>
      <c r="F68" s="23"/>
      <c r="G68" s="19"/>
      <c r="H68" s="24"/>
      <c r="I68" s="24"/>
      <c r="J68" s="2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2:24" ht="11.25">
      <c r="B69" s="69"/>
      <c r="C69" s="19"/>
      <c r="D69" s="22"/>
      <c r="E69" s="22"/>
      <c r="F69" s="23"/>
      <c r="G69" s="19"/>
      <c r="H69" s="24"/>
      <c r="I69" s="24"/>
      <c r="J69" s="2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2:24" ht="11.25">
      <c r="B70" s="15"/>
      <c r="C70" s="15"/>
      <c r="D70" s="14"/>
      <c r="E70" s="14"/>
      <c r="F70" s="14"/>
      <c r="G70" s="14"/>
      <c r="H70" s="15"/>
      <c r="I70" s="32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2:24" ht="12.75">
      <c r="B71" s="69"/>
      <c r="C71" s="19"/>
      <c r="D71" s="31"/>
      <c r="E71" s="15"/>
      <c r="F71" s="17"/>
      <c r="G71" s="15"/>
      <c r="H71" s="15"/>
      <c r="I71" s="37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2:24" ht="11.25">
      <c r="B72" s="69"/>
      <c r="C72" s="19"/>
      <c r="D72" s="31"/>
      <c r="E72" s="15"/>
      <c r="F72" s="1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2:24" ht="11.25">
      <c r="B73" s="15"/>
      <c r="C73" s="19"/>
      <c r="D73" s="15"/>
      <c r="E73" s="15"/>
      <c r="F73" s="15"/>
      <c r="G73" s="19"/>
      <c r="H73" s="14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2:24" ht="11.25">
      <c r="B74" s="15"/>
      <c r="C74" s="42"/>
      <c r="D74" s="15"/>
      <c r="E74" s="15"/>
      <c r="F74" s="15"/>
      <c r="G74" s="15"/>
      <c r="H74" s="74"/>
      <c r="I74" s="75"/>
      <c r="J74" s="75"/>
      <c r="K74" s="14"/>
      <c r="L74" s="74"/>
      <c r="M74" s="75"/>
      <c r="N74" s="75"/>
      <c r="O74" s="74"/>
      <c r="P74" s="75"/>
      <c r="Q74" s="75"/>
      <c r="R74" s="14"/>
      <c r="S74" s="14"/>
      <c r="T74" s="20"/>
      <c r="U74" s="15"/>
      <c r="V74" s="15"/>
      <c r="W74" s="15"/>
      <c r="X74" s="15"/>
    </row>
    <row r="75" spans="2:24" ht="11.25">
      <c r="B75" s="15"/>
      <c r="C75" s="42"/>
      <c r="D75" s="20"/>
      <c r="E75" s="20"/>
      <c r="F75" s="20"/>
      <c r="G75" s="21"/>
      <c r="H75" s="20"/>
      <c r="I75" s="20"/>
      <c r="J75" s="20"/>
      <c r="K75" s="15"/>
      <c r="L75" s="20"/>
      <c r="M75" s="20"/>
      <c r="N75" s="20"/>
      <c r="O75" s="20"/>
      <c r="P75" s="20"/>
      <c r="Q75" s="20"/>
      <c r="R75" s="15"/>
      <c r="S75" s="15"/>
      <c r="T75" s="22"/>
      <c r="U75" s="15"/>
      <c r="V75" s="15"/>
      <c r="W75" s="15"/>
      <c r="X75" s="15"/>
    </row>
    <row r="76" spans="2:24" ht="11.25">
      <c r="B76" s="69"/>
      <c r="C76" s="19"/>
      <c r="D76" s="22"/>
      <c r="E76" s="22"/>
      <c r="F76" s="23"/>
      <c r="G76" s="19"/>
      <c r="H76" s="24"/>
      <c r="I76" s="24"/>
      <c r="J76" s="24"/>
      <c r="K76" s="25"/>
      <c r="L76" s="24"/>
      <c r="M76" s="24"/>
      <c r="N76" s="24"/>
      <c r="O76" s="24"/>
      <c r="P76" s="24"/>
      <c r="Q76" s="24"/>
      <c r="R76" s="22"/>
      <c r="S76" s="24"/>
      <c r="T76" s="24"/>
      <c r="U76" s="15"/>
      <c r="V76" s="15"/>
      <c r="W76" s="15"/>
      <c r="X76" s="15"/>
    </row>
    <row r="77" spans="2:24" ht="11.25">
      <c r="B77" s="69"/>
      <c r="C77" s="19"/>
      <c r="D77" s="22"/>
      <c r="E77" s="22"/>
      <c r="F77" s="23"/>
      <c r="G77" s="19"/>
      <c r="H77" s="24"/>
      <c r="I77" s="24"/>
      <c r="J77" s="24"/>
      <c r="K77" s="25"/>
      <c r="L77" s="24"/>
      <c r="M77" s="24"/>
      <c r="N77" s="24"/>
      <c r="O77" s="24"/>
      <c r="P77" s="24"/>
      <c r="Q77" s="24"/>
      <c r="R77" s="22"/>
      <c r="S77" s="24"/>
      <c r="T77" s="24"/>
      <c r="U77" s="15"/>
      <c r="V77" s="15"/>
      <c r="W77" s="15"/>
      <c r="X77" s="15"/>
    </row>
    <row r="78" spans="2:24" ht="11.25">
      <c r="B78" s="15"/>
      <c r="C78" s="15"/>
      <c r="D78" s="15"/>
      <c r="E78" s="15"/>
      <c r="F78" s="15"/>
      <c r="G78" s="14"/>
      <c r="H78" s="24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</sheetData>
  <sheetProtection/>
  <mergeCells count="3">
    <mergeCell ref="L74:N74"/>
    <mergeCell ref="H74:J74"/>
    <mergeCell ref="O74:Q74"/>
  </mergeCells>
  <hyperlinks>
    <hyperlink ref="F26" r:id="rId1" display="http://pon.databank.nl/"/>
    <hyperlink ref="F54" r:id="rId2" display="http://pon.databank.nl/"/>
    <hyperlink ref="D9" r:id="rId3" display=" http://www.n65.nl/Studie-Sterfterisico-Haaren-Helvoirt.xls"/>
    <hyperlink ref="D17" r:id="rId4" display=" http://www.n65.nl/Studie-Sterfterisico-Haaren-Helvoirt.xls"/>
    <hyperlink ref="F44" r:id="rId5" display="http://pon.databank.nl/"/>
    <hyperlink ref="D27" r:id="rId6" display=" http://www.n65.nl/Studie-Sterfterisico-Haaren-Helvoirt.xls"/>
    <hyperlink ref="D45" r:id="rId7" display=" http://www.n65.nl/Studie-Sterfterisico-Haaren-Helvoirt.xls"/>
    <hyperlink ref="D37" r:id="rId8" display=" http://www.n65.nl/Studie-Sterfterisico-Haaren-Helvoirt.xls"/>
    <hyperlink ref="F36" r:id="rId9" display="http://www.cbs.nl"/>
  </hyperlinks>
  <printOptions/>
  <pageMargins left="0.75" right="0.75" top="1" bottom="1" header="0.5" footer="0.5"/>
  <pageSetup horizontalDpi="600" verticalDpi="600" orientation="portrait" paperSize="9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J2">
      <selection activeCell="K29" sqref="K29"/>
    </sheetView>
  </sheetViews>
  <sheetFormatPr defaultColWidth="9.33203125" defaultRowHeight="11.25"/>
  <cols>
    <col min="10" max="10" width="19.83203125" style="0" customWidth="1"/>
    <col min="11" max="11" width="18.16015625" style="0" customWidth="1"/>
    <col min="12" max="13" width="8.83203125" style="0" customWidth="1"/>
    <col min="14" max="14" width="16.83203125" style="0" customWidth="1"/>
    <col min="15" max="15" width="17.33203125" style="0" customWidth="1"/>
    <col min="16" max="16" width="17.16015625" style="0" customWidth="1"/>
    <col min="17" max="17" width="18.16015625" style="0" customWidth="1"/>
    <col min="18" max="18" width="17.83203125" style="0" customWidth="1"/>
    <col min="19" max="19" width="16.83203125" style="0" customWidth="1"/>
    <col min="20" max="20" width="18.16015625" style="0" customWidth="1"/>
    <col min="21" max="21" width="18" style="0" customWidth="1"/>
    <col min="22" max="22" width="16.5" style="0" customWidth="1"/>
  </cols>
  <sheetData>
    <row r="1" spans="1:22" ht="62.25" customHeight="1" thickBot="1">
      <c r="A1" s="1" t="s">
        <v>92</v>
      </c>
      <c r="J1" s="57" t="s">
        <v>0</v>
      </c>
      <c r="K1" s="57" t="s">
        <v>1</v>
      </c>
      <c r="L1" s="57" t="s">
        <v>1</v>
      </c>
      <c r="M1" s="57" t="s">
        <v>1</v>
      </c>
      <c r="N1" s="57" t="s">
        <v>2</v>
      </c>
      <c r="O1" s="57" t="s">
        <v>2</v>
      </c>
      <c r="P1" s="57" t="s">
        <v>2</v>
      </c>
      <c r="Q1" s="57" t="s">
        <v>3</v>
      </c>
      <c r="R1" s="57" t="s">
        <v>3</v>
      </c>
      <c r="S1" s="57" t="s">
        <v>3</v>
      </c>
      <c r="T1" s="57" t="s">
        <v>4</v>
      </c>
      <c r="U1" s="57" t="s">
        <v>4</v>
      </c>
      <c r="V1" s="57" t="s">
        <v>4</v>
      </c>
    </row>
    <row r="2" spans="1:22" ht="12" customHeight="1" thickBot="1">
      <c r="A2" s="2" t="s">
        <v>93</v>
      </c>
      <c r="B2" s="2" t="s">
        <v>0</v>
      </c>
      <c r="C2" s="2" t="s">
        <v>94</v>
      </c>
      <c r="D2" s="2" t="s">
        <v>94</v>
      </c>
      <c r="E2" s="2" t="s">
        <v>94</v>
      </c>
      <c r="I2" s="2"/>
      <c r="J2" s="54" t="s">
        <v>5</v>
      </c>
      <c r="K2" s="54" t="s">
        <v>6</v>
      </c>
      <c r="L2" s="54" t="s">
        <v>7</v>
      </c>
      <c r="M2" s="54" t="s">
        <v>8</v>
      </c>
      <c r="N2" s="54" t="s">
        <v>6</v>
      </c>
      <c r="O2" s="54" t="s">
        <v>7</v>
      </c>
      <c r="P2" s="54" t="s">
        <v>8</v>
      </c>
      <c r="Q2" s="54" t="s">
        <v>6</v>
      </c>
      <c r="R2" s="54" t="s">
        <v>7</v>
      </c>
      <c r="S2" s="54" t="s">
        <v>8</v>
      </c>
      <c r="T2" s="54" t="s">
        <v>6</v>
      </c>
      <c r="U2" s="54" t="s">
        <v>7</v>
      </c>
      <c r="V2" s="54" t="s">
        <v>8</v>
      </c>
    </row>
    <row r="3" spans="1:22" ht="12" customHeight="1">
      <c r="A3" s="2" t="s">
        <v>93</v>
      </c>
      <c r="B3" s="2" t="s">
        <v>0</v>
      </c>
      <c r="C3" s="2" t="s">
        <v>6</v>
      </c>
      <c r="D3" s="2" t="s">
        <v>7</v>
      </c>
      <c r="E3" s="2" t="s">
        <v>8</v>
      </c>
      <c r="I3" s="2"/>
      <c r="J3" s="57" t="s">
        <v>9</v>
      </c>
      <c r="K3" s="57" t="s">
        <v>10</v>
      </c>
      <c r="L3" s="57" t="s">
        <v>10</v>
      </c>
      <c r="M3" s="57" t="s">
        <v>10</v>
      </c>
      <c r="N3" s="57" t="s">
        <v>10</v>
      </c>
      <c r="O3" s="57" t="s">
        <v>10</v>
      </c>
      <c r="P3" s="57" t="s">
        <v>10</v>
      </c>
      <c r="Q3" s="57" t="s">
        <v>10</v>
      </c>
      <c r="R3" s="57" t="s">
        <v>10</v>
      </c>
      <c r="S3" s="57" t="s">
        <v>10</v>
      </c>
      <c r="T3" s="57" t="s">
        <v>10</v>
      </c>
      <c r="U3" s="57" t="s">
        <v>10</v>
      </c>
      <c r="V3" s="57" t="s">
        <v>10</v>
      </c>
    </row>
    <row r="4" spans="1:22" ht="12" customHeight="1">
      <c r="A4" s="2" t="s">
        <v>95</v>
      </c>
      <c r="B4" s="2" t="s">
        <v>9</v>
      </c>
      <c r="C4" s="2" t="s">
        <v>96</v>
      </c>
      <c r="D4" s="2" t="s">
        <v>96</v>
      </c>
      <c r="E4" s="2" t="s">
        <v>96</v>
      </c>
      <c r="I4" s="2"/>
      <c r="J4" s="2" t="s">
        <v>11</v>
      </c>
      <c r="K4">
        <v>2430</v>
      </c>
      <c r="L4">
        <v>1196</v>
      </c>
      <c r="M4">
        <v>1234</v>
      </c>
      <c r="N4">
        <v>434</v>
      </c>
      <c r="O4">
        <v>240</v>
      </c>
      <c r="P4">
        <v>194</v>
      </c>
      <c r="Q4">
        <v>746</v>
      </c>
      <c r="R4">
        <v>452</v>
      </c>
      <c r="S4">
        <v>294</v>
      </c>
      <c r="T4">
        <v>1250</v>
      </c>
      <c r="U4">
        <v>504</v>
      </c>
      <c r="V4">
        <v>746</v>
      </c>
    </row>
    <row r="5" spans="1:22" ht="12" customHeight="1">
      <c r="A5" s="2" t="s">
        <v>97</v>
      </c>
      <c r="B5" s="2" t="s">
        <v>71</v>
      </c>
      <c r="C5">
        <v>8.6</v>
      </c>
      <c r="D5">
        <v>9.5</v>
      </c>
      <c r="E5">
        <v>7.7</v>
      </c>
      <c r="J5" s="2" t="s">
        <v>12</v>
      </c>
      <c r="K5">
        <v>2481</v>
      </c>
      <c r="L5">
        <v>1195</v>
      </c>
      <c r="M5">
        <v>1286</v>
      </c>
      <c r="N5">
        <v>423</v>
      </c>
      <c r="O5">
        <v>261</v>
      </c>
      <c r="P5">
        <v>162</v>
      </c>
      <c r="Q5">
        <v>801</v>
      </c>
      <c r="R5">
        <v>456</v>
      </c>
      <c r="S5">
        <v>345</v>
      </c>
      <c r="T5">
        <v>1257</v>
      </c>
      <c r="U5">
        <v>478</v>
      </c>
      <c r="V5">
        <v>779</v>
      </c>
    </row>
    <row r="6" spans="1:22" ht="12" customHeight="1">
      <c r="A6" s="2"/>
      <c r="J6" s="2" t="s">
        <v>13</v>
      </c>
      <c r="K6">
        <v>2354</v>
      </c>
      <c r="L6">
        <v>1124</v>
      </c>
      <c r="M6">
        <v>1230</v>
      </c>
      <c r="N6">
        <v>411</v>
      </c>
      <c r="O6">
        <v>231</v>
      </c>
      <c r="P6">
        <v>180</v>
      </c>
      <c r="Q6">
        <v>694</v>
      </c>
      <c r="R6">
        <v>434</v>
      </c>
      <c r="S6">
        <v>260</v>
      </c>
      <c r="T6">
        <v>1249</v>
      </c>
      <c r="U6">
        <v>459</v>
      </c>
      <c r="V6">
        <v>790</v>
      </c>
    </row>
    <row r="7" spans="1:22" ht="12" customHeight="1">
      <c r="A7" s="2"/>
      <c r="E7" s="3">
        <f>D5/10/100-E5/10/100</f>
        <v>0.0017999999999999995</v>
      </c>
      <c r="J7" s="2" t="s">
        <v>14</v>
      </c>
      <c r="K7">
        <v>2409</v>
      </c>
      <c r="L7">
        <v>1204</v>
      </c>
      <c r="M7">
        <v>1205</v>
      </c>
      <c r="N7">
        <v>452</v>
      </c>
      <c r="O7">
        <v>274</v>
      </c>
      <c r="P7">
        <v>178</v>
      </c>
      <c r="Q7">
        <v>756</v>
      </c>
      <c r="R7">
        <v>432</v>
      </c>
      <c r="S7">
        <v>324</v>
      </c>
      <c r="T7">
        <v>1201</v>
      </c>
      <c r="U7">
        <v>498</v>
      </c>
      <c r="V7">
        <v>703</v>
      </c>
    </row>
    <row r="8" spans="1:22" ht="12" customHeight="1">
      <c r="A8" s="2"/>
      <c r="J8" s="2" t="s">
        <v>15</v>
      </c>
      <c r="K8">
        <v>2378</v>
      </c>
      <c r="L8">
        <v>1181</v>
      </c>
      <c r="M8">
        <v>1197</v>
      </c>
      <c r="N8">
        <v>427</v>
      </c>
      <c r="O8">
        <v>247</v>
      </c>
      <c r="P8">
        <v>180</v>
      </c>
      <c r="Q8">
        <v>703</v>
      </c>
      <c r="R8">
        <v>417</v>
      </c>
      <c r="S8">
        <v>286</v>
      </c>
      <c r="T8">
        <v>1248</v>
      </c>
      <c r="U8">
        <v>517</v>
      </c>
      <c r="V8">
        <v>731</v>
      </c>
    </row>
    <row r="9" spans="1:22" ht="12" customHeight="1">
      <c r="A9" s="2"/>
      <c r="D9" s="3"/>
      <c r="E9" s="3"/>
      <c r="J9" s="2" t="s">
        <v>16</v>
      </c>
      <c r="K9">
        <v>2458</v>
      </c>
      <c r="L9">
        <v>1161</v>
      </c>
      <c r="M9">
        <v>1297</v>
      </c>
      <c r="N9">
        <v>452</v>
      </c>
      <c r="O9">
        <v>253</v>
      </c>
      <c r="P9">
        <v>199</v>
      </c>
      <c r="Q9">
        <v>746</v>
      </c>
      <c r="R9">
        <v>425</v>
      </c>
      <c r="S9">
        <v>321</v>
      </c>
      <c r="T9">
        <v>1260</v>
      </c>
      <c r="U9">
        <v>483</v>
      </c>
      <c r="V9">
        <v>777</v>
      </c>
    </row>
    <row r="10" spans="1:22" ht="12" customHeight="1">
      <c r="A10" s="2"/>
      <c r="J10" s="2" t="s">
        <v>17</v>
      </c>
      <c r="K10">
        <v>2516</v>
      </c>
      <c r="L10">
        <v>1276</v>
      </c>
      <c r="M10">
        <v>1240</v>
      </c>
      <c r="N10">
        <v>450</v>
      </c>
      <c r="O10">
        <v>279</v>
      </c>
      <c r="P10">
        <v>171</v>
      </c>
      <c r="Q10">
        <v>706</v>
      </c>
      <c r="R10">
        <v>436</v>
      </c>
      <c r="S10">
        <v>270</v>
      </c>
      <c r="T10">
        <v>1360</v>
      </c>
      <c r="U10">
        <v>561</v>
      </c>
      <c r="V10">
        <v>799</v>
      </c>
    </row>
    <row r="11" spans="1:22" ht="12" customHeight="1">
      <c r="A11" s="2"/>
      <c r="J11" s="2" t="s">
        <v>18</v>
      </c>
      <c r="K11">
        <v>2377</v>
      </c>
      <c r="L11">
        <v>1108</v>
      </c>
      <c r="M11">
        <v>1269</v>
      </c>
      <c r="N11">
        <v>410</v>
      </c>
      <c r="O11">
        <v>225</v>
      </c>
      <c r="P11">
        <v>185</v>
      </c>
      <c r="Q11">
        <v>725</v>
      </c>
      <c r="R11">
        <v>411</v>
      </c>
      <c r="S11">
        <v>314</v>
      </c>
      <c r="T11">
        <v>1242</v>
      </c>
      <c r="U11">
        <v>472</v>
      </c>
      <c r="V11">
        <v>770</v>
      </c>
    </row>
    <row r="12" spans="1:22" ht="12" customHeight="1">
      <c r="A12" s="2"/>
      <c r="J12" s="2" t="s">
        <v>19</v>
      </c>
      <c r="K12">
        <v>2440</v>
      </c>
      <c r="L12">
        <v>1142</v>
      </c>
      <c r="M12">
        <v>1298</v>
      </c>
      <c r="N12">
        <v>460</v>
      </c>
      <c r="O12">
        <v>258</v>
      </c>
      <c r="P12">
        <v>202</v>
      </c>
      <c r="Q12">
        <v>722</v>
      </c>
      <c r="R12">
        <v>412</v>
      </c>
      <c r="S12">
        <v>310</v>
      </c>
      <c r="T12">
        <v>1258</v>
      </c>
      <c r="U12">
        <v>472</v>
      </c>
      <c r="V12">
        <v>786</v>
      </c>
    </row>
    <row r="13" spans="1:22" ht="12" customHeight="1">
      <c r="A13" s="2"/>
      <c r="J13" s="2" t="s">
        <v>20</v>
      </c>
      <c r="K13">
        <v>2587</v>
      </c>
      <c r="L13">
        <v>1196</v>
      </c>
      <c r="M13">
        <v>1391</v>
      </c>
      <c r="N13">
        <v>438</v>
      </c>
      <c r="O13">
        <v>238</v>
      </c>
      <c r="P13">
        <v>200</v>
      </c>
      <c r="Q13">
        <v>786</v>
      </c>
      <c r="R13">
        <v>460</v>
      </c>
      <c r="S13">
        <v>326</v>
      </c>
      <c r="T13">
        <v>1363</v>
      </c>
      <c r="U13">
        <v>498</v>
      </c>
      <c r="V13">
        <v>865</v>
      </c>
    </row>
    <row r="14" spans="1:22" ht="12" customHeight="1">
      <c r="A14" s="2"/>
      <c r="J14" s="2" t="s">
        <v>21</v>
      </c>
      <c r="K14">
        <v>2465</v>
      </c>
      <c r="L14">
        <v>1124</v>
      </c>
      <c r="M14">
        <v>1341</v>
      </c>
      <c r="N14">
        <v>417</v>
      </c>
      <c r="O14">
        <v>226</v>
      </c>
      <c r="P14">
        <v>191</v>
      </c>
      <c r="Q14">
        <v>745</v>
      </c>
      <c r="R14">
        <v>418</v>
      </c>
      <c r="S14">
        <v>327</v>
      </c>
      <c r="T14">
        <v>1303</v>
      </c>
      <c r="U14">
        <v>480</v>
      </c>
      <c r="V14">
        <v>823</v>
      </c>
    </row>
    <row r="15" spans="1:22" ht="12" customHeight="1">
      <c r="A15" s="2"/>
      <c r="J15" s="2" t="s">
        <v>22</v>
      </c>
      <c r="K15">
        <v>2530</v>
      </c>
      <c r="L15">
        <v>1240</v>
      </c>
      <c r="M15">
        <v>1290</v>
      </c>
      <c r="N15">
        <v>451</v>
      </c>
      <c r="O15">
        <v>266</v>
      </c>
      <c r="P15">
        <v>185</v>
      </c>
      <c r="Q15">
        <v>786</v>
      </c>
      <c r="R15">
        <v>461</v>
      </c>
      <c r="S15">
        <v>325</v>
      </c>
      <c r="T15">
        <v>1293</v>
      </c>
      <c r="U15">
        <v>513</v>
      </c>
      <c r="V15">
        <v>780</v>
      </c>
    </row>
    <row r="16" spans="1:22" ht="12" customHeight="1">
      <c r="A16" s="2"/>
      <c r="J16" s="2" t="s">
        <v>23</v>
      </c>
      <c r="K16">
        <v>2547</v>
      </c>
      <c r="L16">
        <v>1217</v>
      </c>
      <c r="M16">
        <v>1330</v>
      </c>
      <c r="N16">
        <v>403</v>
      </c>
      <c r="O16">
        <v>232</v>
      </c>
      <c r="P16">
        <v>171</v>
      </c>
      <c r="Q16">
        <v>794</v>
      </c>
      <c r="R16">
        <v>464</v>
      </c>
      <c r="S16">
        <v>330</v>
      </c>
      <c r="T16">
        <v>1350</v>
      </c>
      <c r="U16">
        <v>521</v>
      </c>
      <c r="V16">
        <v>829</v>
      </c>
    </row>
    <row r="17" spans="1:22" ht="12" customHeight="1">
      <c r="A17" s="2"/>
      <c r="J17" s="2" t="s">
        <v>24</v>
      </c>
      <c r="K17">
        <v>2656</v>
      </c>
      <c r="L17">
        <v>1267</v>
      </c>
      <c r="M17">
        <v>1389</v>
      </c>
      <c r="N17">
        <v>447</v>
      </c>
      <c r="O17">
        <v>252</v>
      </c>
      <c r="P17">
        <v>195</v>
      </c>
      <c r="Q17">
        <v>796</v>
      </c>
      <c r="R17">
        <v>446</v>
      </c>
      <c r="S17">
        <v>350</v>
      </c>
      <c r="T17">
        <v>1413</v>
      </c>
      <c r="U17">
        <v>569</v>
      </c>
      <c r="V17">
        <v>844</v>
      </c>
    </row>
    <row r="18" spans="1:22" ht="12" customHeight="1">
      <c r="A18" s="2"/>
      <c r="J18" s="2" t="s">
        <v>25</v>
      </c>
      <c r="K18">
        <v>2643</v>
      </c>
      <c r="L18">
        <v>1278</v>
      </c>
      <c r="M18">
        <v>1365</v>
      </c>
      <c r="N18">
        <v>506</v>
      </c>
      <c r="O18">
        <v>313</v>
      </c>
      <c r="P18">
        <v>193</v>
      </c>
      <c r="Q18">
        <v>743</v>
      </c>
      <c r="R18">
        <v>432</v>
      </c>
      <c r="S18">
        <v>311</v>
      </c>
      <c r="T18">
        <v>1394</v>
      </c>
      <c r="U18">
        <v>533</v>
      </c>
      <c r="V18">
        <v>861</v>
      </c>
    </row>
    <row r="19" spans="1:22" ht="12" customHeight="1">
      <c r="A19" s="2"/>
      <c r="J19" s="2" t="s">
        <v>26</v>
      </c>
      <c r="K19">
        <v>2559</v>
      </c>
      <c r="L19">
        <v>1204</v>
      </c>
      <c r="M19">
        <v>1355</v>
      </c>
      <c r="N19">
        <v>470</v>
      </c>
      <c r="O19">
        <v>283</v>
      </c>
      <c r="P19">
        <v>187</v>
      </c>
      <c r="Q19">
        <v>782</v>
      </c>
      <c r="R19">
        <v>438</v>
      </c>
      <c r="S19">
        <v>344</v>
      </c>
      <c r="T19">
        <v>1307</v>
      </c>
      <c r="U19">
        <v>483</v>
      </c>
      <c r="V19">
        <v>824</v>
      </c>
    </row>
    <row r="20" spans="1:22" ht="12" customHeight="1">
      <c r="A20" s="2"/>
      <c r="J20" s="2" t="s">
        <v>27</v>
      </c>
      <c r="K20">
        <v>2687</v>
      </c>
      <c r="L20">
        <v>1291</v>
      </c>
      <c r="M20">
        <v>1396</v>
      </c>
      <c r="N20">
        <v>492</v>
      </c>
      <c r="O20">
        <v>289</v>
      </c>
      <c r="P20">
        <v>203</v>
      </c>
      <c r="Q20">
        <v>810</v>
      </c>
      <c r="R20">
        <v>480</v>
      </c>
      <c r="S20">
        <v>330</v>
      </c>
      <c r="T20">
        <v>1385</v>
      </c>
      <c r="U20">
        <v>522</v>
      </c>
      <c r="V20">
        <v>863</v>
      </c>
    </row>
    <row r="21" spans="1:22" ht="12" customHeight="1">
      <c r="A21" s="2"/>
      <c r="J21" s="2" t="s">
        <v>28</v>
      </c>
      <c r="K21">
        <v>2728</v>
      </c>
      <c r="L21">
        <v>1324</v>
      </c>
      <c r="M21">
        <v>1404</v>
      </c>
      <c r="N21">
        <v>481</v>
      </c>
      <c r="O21">
        <v>263</v>
      </c>
      <c r="P21">
        <v>218</v>
      </c>
      <c r="Q21">
        <v>786</v>
      </c>
      <c r="R21">
        <v>485</v>
      </c>
      <c r="S21">
        <v>301</v>
      </c>
      <c r="T21">
        <v>1461</v>
      </c>
      <c r="U21">
        <v>576</v>
      </c>
      <c r="V21">
        <v>885</v>
      </c>
    </row>
    <row r="22" spans="1:22" ht="12" customHeight="1">
      <c r="A22" s="2"/>
      <c r="J22" s="2" t="s">
        <v>29</v>
      </c>
      <c r="K22">
        <v>2777</v>
      </c>
      <c r="L22">
        <v>1308</v>
      </c>
      <c r="M22">
        <v>1469</v>
      </c>
      <c r="N22">
        <v>481</v>
      </c>
      <c r="O22">
        <v>267</v>
      </c>
      <c r="P22">
        <v>214</v>
      </c>
      <c r="Q22">
        <v>815</v>
      </c>
      <c r="R22">
        <v>469</v>
      </c>
      <c r="S22">
        <v>346</v>
      </c>
      <c r="T22">
        <v>1481</v>
      </c>
      <c r="U22">
        <v>572</v>
      </c>
      <c r="V22">
        <v>909</v>
      </c>
    </row>
    <row r="23" spans="1:22" ht="12" customHeight="1">
      <c r="A23" s="2"/>
      <c r="J23" s="2" t="s">
        <v>30</v>
      </c>
      <c r="K23">
        <v>2771</v>
      </c>
      <c r="L23">
        <v>1344</v>
      </c>
      <c r="M23">
        <v>1427</v>
      </c>
      <c r="N23">
        <v>457</v>
      </c>
      <c r="O23">
        <v>274</v>
      </c>
      <c r="P23">
        <v>183</v>
      </c>
      <c r="Q23">
        <v>859</v>
      </c>
      <c r="R23">
        <v>494</v>
      </c>
      <c r="S23">
        <v>365</v>
      </c>
      <c r="T23">
        <v>1455</v>
      </c>
      <c r="U23">
        <v>576</v>
      </c>
      <c r="V23">
        <v>879</v>
      </c>
    </row>
    <row r="24" spans="1:22" ht="12" customHeight="1">
      <c r="A24" s="2"/>
      <c r="J24" s="2" t="s">
        <v>31</v>
      </c>
      <c r="K24">
        <v>2895</v>
      </c>
      <c r="L24">
        <v>1334</v>
      </c>
      <c r="M24">
        <v>1561</v>
      </c>
      <c r="N24">
        <v>502</v>
      </c>
      <c r="O24">
        <v>293</v>
      </c>
      <c r="P24">
        <v>209</v>
      </c>
      <c r="Q24">
        <v>799</v>
      </c>
      <c r="R24">
        <v>454</v>
      </c>
      <c r="S24">
        <v>345</v>
      </c>
      <c r="T24">
        <v>1594</v>
      </c>
      <c r="U24">
        <v>587</v>
      </c>
      <c r="V24">
        <v>1007</v>
      </c>
    </row>
    <row r="25" spans="1:22" ht="12" customHeight="1">
      <c r="A25" s="2"/>
      <c r="J25" s="2" t="s">
        <v>32</v>
      </c>
      <c r="K25">
        <v>2788</v>
      </c>
      <c r="L25">
        <v>1278</v>
      </c>
      <c r="M25">
        <v>1510</v>
      </c>
      <c r="N25">
        <v>438</v>
      </c>
      <c r="O25">
        <v>250</v>
      </c>
      <c r="P25">
        <v>188</v>
      </c>
      <c r="Q25">
        <v>828</v>
      </c>
      <c r="R25">
        <v>483</v>
      </c>
      <c r="S25">
        <v>345</v>
      </c>
      <c r="T25">
        <v>1522</v>
      </c>
      <c r="U25">
        <v>545</v>
      </c>
      <c r="V25">
        <v>977</v>
      </c>
    </row>
    <row r="26" spans="1:22" ht="12" customHeight="1">
      <c r="A26" s="2"/>
      <c r="J26" s="2" t="s">
        <v>33</v>
      </c>
      <c r="K26">
        <v>2383</v>
      </c>
      <c r="L26">
        <v>1115</v>
      </c>
      <c r="M26">
        <v>1268</v>
      </c>
      <c r="N26">
        <v>411</v>
      </c>
      <c r="O26">
        <v>233</v>
      </c>
      <c r="P26">
        <v>178</v>
      </c>
      <c r="Q26">
        <v>671</v>
      </c>
      <c r="R26">
        <v>384</v>
      </c>
      <c r="S26">
        <v>287</v>
      </c>
      <c r="T26">
        <v>1301</v>
      </c>
      <c r="U26">
        <v>498</v>
      </c>
      <c r="V26">
        <v>803</v>
      </c>
    </row>
    <row r="27" spans="1:22" ht="12" customHeight="1">
      <c r="A27" s="2"/>
      <c r="J27" s="6" t="s">
        <v>34</v>
      </c>
      <c r="K27" s="7">
        <v>135504</v>
      </c>
      <c r="L27" s="7">
        <v>65114</v>
      </c>
      <c r="M27" s="7">
        <v>70390</v>
      </c>
      <c r="N27" s="7">
        <v>23528</v>
      </c>
      <c r="O27" s="7">
        <v>13521</v>
      </c>
      <c r="P27" s="7">
        <v>10007</v>
      </c>
      <c r="Q27" s="7">
        <v>40045</v>
      </c>
      <c r="R27" s="7">
        <v>23514</v>
      </c>
      <c r="S27" s="7">
        <v>16531</v>
      </c>
      <c r="T27" s="7">
        <v>71931</v>
      </c>
      <c r="U27" s="7">
        <v>28079</v>
      </c>
      <c r="V27" s="8">
        <v>43852</v>
      </c>
    </row>
    <row r="28" spans="1:11" ht="12" customHeight="1">
      <c r="A28" s="2"/>
      <c r="J28" s="5" t="s">
        <v>39</v>
      </c>
      <c r="K28" s="56" t="s">
        <v>40</v>
      </c>
    </row>
    <row r="29" spans="1:22" ht="12" customHeight="1">
      <c r="A29" s="2"/>
      <c r="J29" s="10" t="s">
        <v>54</v>
      </c>
      <c r="K29" s="3">
        <f>K27/N33</f>
        <v>0.008175209045387601</v>
      </c>
      <c r="L29" s="3">
        <f>L27/N31</f>
        <v>0.007937367038070204</v>
      </c>
      <c r="M29" s="3">
        <f>M27/N32</f>
        <v>0.008408276974544505</v>
      </c>
      <c r="P29" s="4" t="s">
        <v>297</v>
      </c>
      <c r="Q29" s="3">
        <f>(Q27)/$K$33</f>
        <v>0.015776132950509156</v>
      </c>
      <c r="R29" s="3">
        <f>(R27)/$K$31</f>
        <v>0.021209598348981507</v>
      </c>
      <c r="S29" s="3">
        <f>(S27)/$K$32</f>
        <v>0.01156273541123567</v>
      </c>
      <c r="T29" s="3">
        <f>(T27)/$K$39</f>
        <v>0.1110056574597913</v>
      </c>
      <c r="U29" s="3">
        <f>(U27)/$K$37</f>
        <v>0.12865167509713363</v>
      </c>
      <c r="V29" s="3">
        <f>(V27)/$K$38</f>
        <v>0.10204357073379594</v>
      </c>
    </row>
    <row r="30" spans="1:22" ht="12" customHeight="1">
      <c r="A30" s="2"/>
      <c r="J30" s="9" t="s">
        <v>353</v>
      </c>
      <c r="K30" s="9" t="s">
        <v>35</v>
      </c>
      <c r="L30" s="9" t="s">
        <v>316</v>
      </c>
      <c r="N30" s="9" t="s">
        <v>356</v>
      </c>
      <c r="P30" s="4" t="s">
        <v>38</v>
      </c>
      <c r="T30" s="3"/>
      <c r="U30" s="3"/>
      <c r="V30" s="3"/>
    </row>
    <row r="31" spans="1:19" ht="12" customHeight="1">
      <c r="A31" s="2"/>
      <c r="J31" s="5" t="s">
        <v>352</v>
      </c>
      <c r="K31">
        <f>Leeftijdsopbouw!V6</f>
        <v>1108649</v>
      </c>
      <c r="L31" s="3">
        <f>K31/$K$33</f>
        <v>0.4367634915582226</v>
      </c>
      <c r="M31" s="5" t="s">
        <v>53</v>
      </c>
      <c r="N31">
        <f>Leeftijdsopbouw!W6</f>
        <v>8203476</v>
      </c>
      <c r="P31" s="4" t="s">
        <v>671</v>
      </c>
      <c r="Q31" t="s">
        <v>672</v>
      </c>
      <c r="R31" s="4" t="s">
        <v>674</v>
      </c>
      <c r="S31" s="4" t="s">
        <v>72</v>
      </c>
    </row>
    <row r="32" spans="1:19" ht="12" customHeight="1">
      <c r="A32" s="2"/>
      <c r="J32" s="5" t="s">
        <v>36</v>
      </c>
      <c r="K32">
        <f>Leeftijdsopbouw!V7</f>
        <v>1429679</v>
      </c>
      <c r="L32" s="3">
        <f>K32/$K$33</f>
        <v>0.5632365084417774</v>
      </c>
      <c r="M32" s="5" t="s">
        <v>8</v>
      </c>
      <c r="N32">
        <f>Leeftijdsopbouw!W7</f>
        <v>8371513</v>
      </c>
      <c r="P32" s="4">
        <v>2011</v>
      </c>
      <c r="Q32" s="3">
        <f>(Q27+T27)/$K$33</f>
        <v>0.04411407824363124</v>
      </c>
      <c r="R32" s="3">
        <f>(R27+U27)/$K$31</f>
        <v>0.04653682094152432</v>
      </c>
      <c r="S32" s="3">
        <f>(S27+V27)/$K$32</f>
        <v>0.042235354929323295</v>
      </c>
    </row>
    <row r="33" spans="1:19" ht="12" customHeight="1">
      <c r="A33" s="2"/>
      <c r="J33" s="5" t="s">
        <v>354</v>
      </c>
      <c r="K33" s="4">
        <f>Leeftijdsopbouw!V5</f>
        <v>2538328</v>
      </c>
      <c r="L33" s="3">
        <f>K33/$K$33</f>
        <v>1</v>
      </c>
      <c r="M33" s="5" t="s">
        <v>37</v>
      </c>
      <c r="N33">
        <f>Leeftijdsopbouw!W5</f>
        <v>16574989</v>
      </c>
      <c r="P33">
        <v>2010</v>
      </c>
      <c r="Q33" s="3">
        <f>SterfteLeeftijd!K25</f>
        <v>0.03966399999999999</v>
      </c>
      <c r="R33" s="3">
        <f>SterfteLeeftijd!K23</f>
        <v>0.04775199999999999</v>
      </c>
      <c r="S33" s="3">
        <f>SterfteLeeftijd!K24</f>
        <v>0.036384</v>
      </c>
    </row>
    <row r="34" spans="1:19" ht="12" customHeight="1">
      <c r="A34" s="2"/>
      <c r="J34" s="5" t="s">
        <v>311</v>
      </c>
      <c r="K34">
        <f>Leeftijdsopbouw!O6+Leeftijdsopbouw!P6+Leeftijdsopbouw!Q6</f>
        <v>890393</v>
      </c>
      <c r="P34" s="4" t="s">
        <v>670</v>
      </c>
      <c r="Q34" t="s">
        <v>673</v>
      </c>
      <c r="R34" s="4" t="s">
        <v>675</v>
      </c>
      <c r="S34" s="4" t="s">
        <v>357</v>
      </c>
    </row>
    <row r="35" spans="1:19" ht="12" customHeight="1">
      <c r="A35" s="2"/>
      <c r="J35" s="5" t="s">
        <v>310</v>
      </c>
      <c r="K35">
        <f>Leeftijdsopbouw!O7+Leeftijdsopbouw!P7+Leeftijdsopbouw!Q7</f>
        <v>999941</v>
      </c>
      <c r="P35">
        <v>2010</v>
      </c>
      <c r="Q35" s="3">
        <f>SterfteLeeftijd!K20</f>
        <v>0.03804599999999999</v>
      </c>
      <c r="R35" s="3">
        <f>SterfteLeeftijd!K18</f>
        <v>0.04570099999999999</v>
      </c>
      <c r="S35" s="3">
        <f>SterfteLeeftijd!K19</f>
        <v>0.03517</v>
      </c>
    </row>
    <row r="36" spans="1:11" ht="12" customHeight="1">
      <c r="A36" s="2"/>
      <c r="J36" s="5" t="s">
        <v>312</v>
      </c>
      <c r="K36">
        <f>Leeftijdsopbouw!O5+Leeftijdsopbouw!P5+Leeftijdsopbouw!Q5</f>
        <v>1890334</v>
      </c>
    </row>
    <row r="37" spans="1:17" ht="12" customHeight="1">
      <c r="A37" s="2"/>
      <c r="J37" s="5" t="s">
        <v>313</v>
      </c>
      <c r="K37">
        <f>Leeftijdsopbouw!R6+Leeftijdsopbouw!S6+Leeftijdsopbouw!T6+Leeftijdsopbouw!U6</f>
        <v>218256</v>
      </c>
      <c r="P37" s="4" t="s">
        <v>669</v>
      </c>
      <c r="Q37" t="s">
        <v>676</v>
      </c>
    </row>
    <row r="38" spans="1:17" ht="12" customHeight="1">
      <c r="A38" s="2"/>
      <c r="J38" s="5" t="s">
        <v>314</v>
      </c>
      <c r="K38">
        <f>Leeftijdsopbouw!R7+Leeftijdsopbouw!S7+Leeftijdsopbouw!T7+Leeftijdsopbouw!U7</f>
        <v>429738</v>
      </c>
      <c r="P38">
        <v>2010</v>
      </c>
      <c r="Q38" s="3">
        <f>SterfteLeeftijd!K16</f>
        <v>0.033125999999999996</v>
      </c>
    </row>
    <row r="39" spans="1:11" ht="12" customHeight="1">
      <c r="A39" s="2"/>
      <c r="J39" s="5" t="s">
        <v>315</v>
      </c>
      <c r="K39">
        <f>Leeftijdsopbouw!R5+Leeftijdsopbouw!S5+Leeftijdsopbouw!T5++Leeftijdsopbouw!U5</f>
        <v>647994</v>
      </c>
    </row>
    <row r="40" ht="12" customHeight="1">
      <c r="A40" s="2"/>
    </row>
    <row r="41" ht="12" customHeight="1">
      <c r="A41" s="2"/>
    </row>
    <row r="42" ht="12" customHeight="1">
      <c r="A42" s="2"/>
    </row>
    <row r="43" ht="12" customHeight="1">
      <c r="A43" s="2"/>
    </row>
    <row r="44" ht="12" customHeight="1"/>
    <row r="45" ht="12" customHeight="1">
      <c r="A45" s="2"/>
    </row>
  </sheetData>
  <hyperlinks>
    <hyperlink ref="K28" r:id="rId1" display="http://statline.cbs.nl/StatWeb/publication/?DM=SLNL&amp;PA=7461BEV&amp;D1=0&amp;D2=a&amp;D3=0-100,l&amp;D4=l&amp;HDR=T,G3&amp;STB=G1,G2&amp;VW=T"/>
  </hyperlinks>
  <printOptions/>
  <pageMargins left="0.75" right="0.75" top="1" bottom="1" header="0.5" footer="0.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8"/>
  <sheetViews>
    <sheetView workbookViewId="0" topLeftCell="A1">
      <selection activeCell="K16" sqref="K16"/>
    </sheetView>
  </sheetViews>
  <sheetFormatPr defaultColWidth="9.33203125" defaultRowHeight="11.25"/>
  <cols>
    <col min="1" max="1" width="15.66015625" style="0" customWidth="1"/>
    <col min="11" max="11" width="13.5" style="0" bestFit="1" customWidth="1"/>
  </cols>
  <sheetData>
    <row r="1" ht="12.75">
      <c r="A1" s="1" t="s">
        <v>358</v>
      </c>
    </row>
    <row r="2" spans="1:254" ht="11.25">
      <c r="A2" s="2">
        <v>2010</v>
      </c>
      <c r="B2" s="2" t="s">
        <v>0</v>
      </c>
      <c r="C2" s="2" t="s">
        <v>359</v>
      </c>
      <c r="D2" s="2" t="s">
        <v>359</v>
      </c>
      <c r="E2" s="2" t="s">
        <v>359</v>
      </c>
      <c r="F2" s="2" t="s">
        <v>359</v>
      </c>
      <c r="G2" s="2" t="s">
        <v>359</v>
      </c>
      <c r="H2" s="2" t="s">
        <v>359</v>
      </c>
      <c r="I2" s="2" t="s">
        <v>359</v>
      </c>
      <c r="J2" s="2" t="s">
        <v>359</v>
      </c>
      <c r="K2" s="2" t="s">
        <v>359</v>
      </c>
      <c r="L2" s="2" t="s">
        <v>359</v>
      </c>
      <c r="M2" s="2" t="s">
        <v>359</v>
      </c>
      <c r="N2" s="2" t="s">
        <v>359</v>
      </c>
      <c r="O2" s="2" t="s">
        <v>359</v>
      </c>
      <c r="P2" s="2" t="s">
        <v>359</v>
      </c>
      <c r="Q2" s="2" t="s">
        <v>359</v>
      </c>
      <c r="R2" s="2" t="s">
        <v>359</v>
      </c>
      <c r="S2" s="2" t="s">
        <v>359</v>
      </c>
      <c r="T2" s="2" t="s">
        <v>359</v>
      </c>
      <c r="U2" s="2" t="s">
        <v>359</v>
      </c>
      <c r="V2" s="2" t="s">
        <v>359</v>
      </c>
      <c r="W2" s="2" t="s">
        <v>359</v>
      </c>
      <c r="X2" s="2" t="s">
        <v>359</v>
      </c>
      <c r="Y2" s="2" t="s">
        <v>359</v>
      </c>
      <c r="Z2" s="2" t="s">
        <v>359</v>
      </c>
      <c r="AA2" s="2" t="s">
        <v>359</v>
      </c>
      <c r="AB2" s="2" t="s">
        <v>359</v>
      </c>
      <c r="AC2" s="2" t="s">
        <v>359</v>
      </c>
      <c r="AD2" s="2" t="s">
        <v>359</v>
      </c>
      <c r="AE2" s="2" t="s">
        <v>359</v>
      </c>
      <c r="AF2" s="2" t="s">
        <v>359</v>
      </c>
      <c r="AG2" s="2" t="s">
        <v>359</v>
      </c>
      <c r="AH2" s="2" t="s">
        <v>359</v>
      </c>
      <c r="AI2" s="2" t="s">
        <v>359</v>
      </c>
      <c r="AJ2" s="2" t="s">
        <v>359</v>
      </c>
      <c r="AK2" s="2" t="s">
        <v>359</v>
      </c>
      <c r="AL2" s="2" t="s">
        <v>359</v>
      </c>
      <c r="AM2" s="2" t="s">
        <v>359</v>
      </c>
      <c r="AN2" s="2" t="s">
        <v>359</v>
      </c>
      <c r="AO2" s="2" t="s">
        <v>359</v>
      </c>
      <c r="AP2" s="2" t="s">
        <v>359</v>
      </c>
      <c r="AQ2" s="2" t="s">
        <v>359</v>
      </c>
      <c r="AR2" s="2" t="s">
        <v>359</v>
      </c>
      <c r="AS2" s="2" t="s">
        <v>359</v>
      </c>
      <c r="AT2" s="2" t="s">
        <v>359</v>
      </c>
      <c r="AU2" s="2" t="s">
        <v>359</v>
      </c>
      <c r="AV2" s="2" t="s">
        <v>359</v>
      </c>
      <c r="AW2" s="2" t="s">
        <v>359</v>
      </c>
      <c r="AX2" s="2" t="s">
        <v>359</v>
      </c>
      <c r="AY2" s="2" t="s">
        <v>359</v>
      </c>
      <c r="AZ2" s="2" t="s">
        <v>359</v>
      </c>
      <c r="BA2" s="2" t="s">
        <v>359</v>
      </c>
      <c r="BB2" s="2" t="s">
        <v>359</v>
      </c>
      <c r="BC2" s="2" t="s">
        <v>359</v>
      </c>
      <c r="BD2" s="2" t="s">
        <v>359</v>
      </c>
      <c r="BE2" s="2" t="s">
        <v>359</v>
      </c>
      <c r="BF2" s="2" t="s">
        <v>359</v>
      </c>
      <c r="BG2" s="2" t="s">
        <v>359</v>
      </c>
      <c r="BH2" s="2" t="s">
        <v>359</v>
      </c>
      <c r="BI2" s="2" t="s">
        <v>359</v>
      </c>
      <c r="BJ2" s="2" t="s">
        <v>359</v>
      </c>
      <c r="BK2" s="2" t="s">
        <v>359</v>
      </c>
      <c r="BL2" s="2" t="s">
        <v>359</v>
      </c>
      <c r="BM2" s="2" t="s">
        <v>359</v>
      </c>
      <c r="BN2" s="2" t="s">
        <v>359</v>
      </c>
      <c r="BO2" s="2" t="s">
        <v>359</v>
      </c>
      <c r="BP2" s="2" t="s">
        <v>359</v>
      </c>
      <c r="BQ2" s="2" t="s">
        <v>359</v>
      </c>
      <c r="BR2" s="2" t="s">
        <v>359</v>
      </c>
      <c r="BS2" s="2" t="s">
        <v>359</v>
      </c>
      <c r="BT2" s="2" t="s">
        <v>359</v>
      </c>
      <c r="BU2" s="2" t="s">
        <v>359</v>
      </c>
      <c r="BV2" s="2" t="s">
        <v>359</v>
      </c>
      <c r="BW2" s="2" t="s">
        <v>359</v>
      </c>
      <c r="BX2" s="2" t="s">
        <v>359</v>
      </c>
      <c r="BY2" s="2" t="s">
        <v>359</v>
      </c>
      <c r="BZ2" s="2" t="s">
        <v>359</v>
      </c>
      <c r="CA2" s="2" t="s">
        <v>359</v>
      </c>
      <c r="CB2" s="2" t="s">
        <v>359</v>
      </c>
      <c r="CC2" s="2" t="s">
        <v>359</v>
      </c>
      <c r="CD2" s="2" t="s">
        <v>359</v>
      </c>
      <c r="CE2" s="2" t="s">
        <v>359</v>
      </c>
      <c r="CF2" s="2" t="s">
        <v>359</v>
      </c>
      <c r="CG2" s="2" t="s">
        <v>359</v>
      </c>
      <c r="CH2" s="2" t="s">
        <v>359</v>
      </c>
      <c r="CI2" s="2" t="s">
        <v>360</v>
      </c>
      <c r="CJ2" s="2" t="s">
        <v>360</v>
      </c>
      <c r="CK2" s="2" t="s">
        <v>360</v>
      </c>
      <c r="CL2" s="2" t="s">
        <v>360</v>
      </c>
      <c r="CM2" s="2" t="s">
        <v>360</v>
      </c>
      <c r="CN2" s="2" t="s">
        <v>360</v>
      </c>
      <c r="CO2" s="2" t="s">
        <v>360</v>
      </c>
      <c r="CP2" s="2" t="s">
        <v>360</v>
      </c>
      <c r="CQ2" s="2" t="s">
        <v>360</v>
      </c>
      <c r="CR2" s="2" t="s">
        <v>360</v>
      </c>
      <c r="CS2" s="2" t="s">
        <v>360</v>
      </c>
      <c r="CT2" s="2" t="s">
        <v>360</v>
      </c>
      <c r="CU2" s="2" t="s">
        <v>360</v>
      </c>
      <c r="CV2" s="2" t="s">
        <v>360</v>
      </c>
      <c r="CW2" s="2" t="s">
        <v>360</v>
      </c>
      <c r="CX2" s="2" t="s">
        <v>360</v>
      </c>
      <c r="CY2" s="2" t="s">
        <v>360</v>
      </c>
      <c r="CZ2" s="2" t="s">
        <v>360</v>
      </c>
      <c r="DA2" s="2" t="s">
        <v>360</v>
      </c>
      <c r="DB2" s="2" t="s">
        <v>360</v>
      </c>
      <c r="DC2" s="2" t="s">
        <v>360</v>
      </c>
      <c r="DD2" s="2" t="s">
        <v>360</v>
      </c>
      <c r="DE2" s="2" t="s">
        <v>360</v>
      </c>
      <c r="DF2" s="2" t="s">
        <v>360</v>
      </c>
      <c r="DG2" s="2" t="s">
        <v>360</v>
      </c>
      <c r="DH2" s="2" t="s">
        <v>360</v>
      </c>
      <c r="DI2" s="2" t="s">
        <v>360</v>
      </c>
      <c r="DJ2" s="2" t="s">
        <v>360</v>
      </c>
      <c r="DK2" s="2" t="s">
        <v>360</v>
      </c>
      <c r="DL2" s="2" t="s">
        <v>360</v>
      </c>
      <c r="DM2" s="2" t="s">
        <v>360</v>
      </c>
      <c r="DN2" s="2" t="s">
        <v>360</v>
      </c>
      <c r="DO2" s="2" t="s">
        <v>360</v>
      </c>
      <c r="DP2" s="2" t="s">
        <v>360</v>
      </c>
      <c r="DQ2" s="2" t="s">
        <v>360</v>
      </c>
      <c r="DR2" s="2" t="s">
        <v>360</v>
      </c>
      <c r="DS2" s="2" t="s">
        <v>360</v>
      </c>
      <c r="DT2" s="2" t="s">
        <v>360</v>
      </c>
      <c r="DU2" s="2" t="s">
        <v>360</v>
      </c>
      <c r="DV2" s="2" t="s">
        <v>360</v>
      </c>
      <c r="DW2" s="2" t="s">
        <v>360</v>
      </c>
      <c r="DX2" s="2" t="s">
        <v>360</v>
      </c>
      <c r="DY2" s="2" t="s">
        <v>360</v>
      </c>
      <c r="DZ2" s="2" t="s">
        <v>360</v>
      </c>
      <c r="EA2" s="2" t="s">
        <v>360</v>
      </c>
      <c r="EB2" s="2" t="s">
        <v>360</v>
      </c>
      <c r="EC2" s="2" t="s">
        <v>360</v>
      </c>
      <c r="ED2" s="2" t="s">
        <v>360</v>
      </c>
      <c r="EE2" s="2" t="s">
        <v>360</v>
      </c>
      <c r="EF2" s="2" t="s">
        <v>360</v>
      </c>
      <c r="EG2" s="2" t="s">
        <v>360</v>
      </c>
      <c r="EH2" s="2" t="s">
        <v>360</v>
      </c>
      <c r="EI2" s="2" t="s">
        <v>360</v>
      </c>
      <c r="EJ2" s="2" t="s">
        <v>360</v>
      </c>
      <c r="EK2" s="2" t="s">
        <v>360</v>
      </c>
      <c r="EL2" s="2" t="s">
        <v>360</v>
      </c>
      <c r="EM2" s="2" t="s">
        <v>360</v>
      </c>
      <c r="EN2" s="2" t="s">
        <v>360</v>
      </c>
      <c r="EO2" s="2" t="s">
        <v>360</v>
      </c>
      <c r="EP2" s="2" t="s">
        <v>360</v>
      </c>
      <c r="EQ2" s="2" t="s">
        <v>360</v>
      </c>
      <c r="ER2" s="2" t="s">
        <v>360</v>
      </c>
      <c r="ES2" s="2" t="s">
        <v>360</v>
      </c>
      <c r="ET2" s="2" t="s">
        <v>360</v>
      </c>
      <c r="EU2" s="2" t="s">
        <v>360</v>
      </c>
      <c r="EV2" s="2" t="s">
        <v>360</v>
      </c>
      <c r="EW2" s="2" t="s">
        <v>360</v>
      </c>
      <c r="EX2" s="2" t="s">
        <v>360</v>
      </c>
      <c r="EY2" s="2" t="s">
        <v>360</v>
      </c>
      <c r="EZ2" s="2" t="s">
        <v>360</v>
      </c>
      <c r="FA2" s="2" t="s">
        <v>360</v>
      </c>
      <c r="FB2" s="2" t="s">
        <v>360</v>
      </c>
      <c r="FC2" s="2" t="s">
        <v>360</v>
      </c>
      <c r="FD2" s="2" t="s">
        <v>360</v>
      </c>
      <c r="FE2" s="2" t="s">
        <v>360</v>
      </c>
      <c r="FF2" s="2" t="s">
        <v>360</v>
      </c>
      <c r="FG2" s="2" t="s">
        <v>360</v>
      </c>
      <c r="FH2" s="2" t="s">
        <v>360</v>
      </c>
      <c r="FI2" s="2" t="s">
        <v>360</v>
      </c>
      <c r="FJ2" s="2" t="s">
        <v>360</v>
      </c>
      <c r="FK2" s="2" t="s">
        <v>360</v>
      </c>
      <c r="FL2" s="2" t="s">
        <v>360</v>
      </c>
      <c r="FM2" s="2" t="s">
        <v>360</v>
      </c>
      <c r="FN2" s="2" t="s">
        <v>360</v>
      </c>
      <c r="FO2" s="2" t="s">
        <v>361</v>
      </c>
      <c r="FP2" s="2" t="s">
        <v>361</v>
      </c>
      <c r="FQ2" s="2" t="s">
        <v>361</v>
      </c>
      <c r="FR2" s="2" t="s">
        <v>361</v>
      </c>
      <c r="FS2" s="2" t="s">
        <v>361</v>
      </c>
      <c r="FT2" s="2" t="s">
        <v>361</v>
      </c>
      <c r="FU2" s="2" t="s">
        <v>361</v>
      </c>
      <c r="FV2" s="2" t="s">
        <v>361</v>
      </c>
      <c r="FW2" s="2" t="s">
        <v>361</v>
      </c>
      <c r="FX2" s="2" t="s">
        <v>361</v>
      </c>
      <c r="FY2" s="2" t="s">
        <v>361</v>
      </c>
      <c r="FZ2" s="2" t="s">
        <v>361</v>
      </c>
      <c r="GA2" s="2" t="s">
        <v>361</v>
      </c>
      <c r="GB2" s="2" t="s">
        <v>361</v>
      </c>
      <c r="GC2" s="2" t="s">
        <v>361</v>
      </c>
      <c r="GD2" s="2" t="s">
        <v>361</v>
      </c>
      <c r="GE2" s="2" t="s">
        <v>361</v>
      </c>
      <c r="GF2" s="2" t="s">
        <v>361</v>
      </c>
      <c r="GG2" s="2" t="s">
        <v>361</v>
      </c>
      <c r="GH2" s="2" t="s">
        <v>361</v>
      </c>
      <c r="GI2" s="2" t="s">
        <v>361</v>
      </c>
      <c r="GJ2" s="2" t="s">
        <v>361</v>
      </c>
      <c r="GK2" s="2" t="s">
        <v>361</v>
      </c>
      <c r="GL2" s="2" t="s">
        <v>361</v>
      </c>
      <c r="GM2" s="2" t="s">
        <v>361</v>
      </c>
      <c r="GN2" s="2" t="s">
        <v>361</v>
      </c>
      <c r="GO2" s="2" t="s">
        <v>361</v>
      </c>
      <c r="GP2" s="2" t="s">
        <v>361</v>
      </c>
      <c r="GQ2" s="2" t="s">
        <v>361</v>
      </c>
      <c r="GR2" s="2" t="s">
        <v>361</v>
      </c>
      <c r="GS2" s="2" t="s">
        <v>361</v>
      </c>
      <c r="GT2" s="2" t="s">
        <v>361</v>
      </c>
      <c r="GU2" s="2" t="s">
        <v>361</v>
      </c>
      <c r="GV2" s="2" t="s">
        <v>361</v>
      </c>
      <c r="GW2" s="2" t="s">
        <v>361</v>
      </c>
      <c r="GX2" s="2" t="s">
        <v>361</v>
      </c>
      <c r="GY2" s="2" t="s">
        <v>361</v>
      </c>
      <c r="GZ2" s="2" t="s">
        <v>361</v>
      </c>
      <c r="HA2" s="2" t="s">
        <v>361</v>
      </c>
      <c r="HB2" s="2" t="s">
        <v>361</v>
      </c>
      <c r="HC2" s="2" t="s">
        <v>361</v>
      </c>
      <c r="HD2" s="2" t="s">
        <v>361</v>
      </c>
      <c r="HE2" s="2" t="s">
        <v>361</v>
      </c>
      <c r="HF2" s="2" t="s">
        <v>361</v>
      </c>
      <c r="HG2" s="2" t="s">
        <v>361</v>
      </c>
      <c r="HH2" s="2" t="s">
        <v>361</v>
      </c>
      <c r="HI2" s="2" t="s">
        <v>361</v>
      </c>
      <c r="HJ2" s="2" t="s">
        <v>361</v>
      </c>
      <c r="HK2" s="2" t="s">
        <v>361</v>
      </c>
      <c r="HL2" s="2" t="s">
        <v>361</v>
      </c>
      <c r="HM2" s="2" t="s">
        <v>361</v>
      </c>
      <c r="HN2" s="2" t="s">
        <v>361</v>
      </c>
      <c r="HO2" s="2" t="s">
        <v>361</v>
      </c>
      <c r="HP2" s="2" t="s">
        <v>361</v>
      </c>
      <c r="HQ2" s="2" t="s">
        <v>361</v>
      </c>
      <c r="HR2" s="2" t="s">
        <v>361</v>
      </c>
      <c r="HS2" s="2" t="s">
        <v>361</v>
      </c>
      <c r="HT2" s="2" t="s">
        <v>361</v>
      </c>
      <c r="HU2" s="2" t="s">
        <v>361</v>
      </c>
      <c r="HV2" s="2" t="s">
        <v>361</v>
      </c>
      <c r="HW2" s="2" t="s">
        <v>361</v>
      </c>
      <c r="HX2" s="2" t="s">
        <v>361</v>
      </c>
      <c r="HY2" s="2" t="s">
        <v>361</v>
      </c>
      <c r="HZ2" s="2" t="s">
        <v>361</v>
      </c>
      <c r="IA2" s="2" t="s">
        <v>361</v>
      </c>
      <c r="IB2" s="2" t="s">
        <v>361</v>
      </c>
      <c r="IC2" s="2" t="s">
        <v>361</v>
      </c>
      <c r="ID2" s="2" t="s">
        <v>361</v>
      </c>
      <c r="IE2" s="2" t="s">
        <v>361</v>
      </c>
      <c r="IF2" s="2" t="s">
        <v>361</v>
      </c>
      <c r="IG2" s="2" t="s">
        <v>361</v>
      </c>
      <c r="IH2" s="2" t="s">
        <v>361</v>
      </c>
      <c r="II2" s="2" t="s">
        <v>361</v>
      </c>
      <c r="IJ2" s="2" t="s">
        <v>361</v>
      </c>
      <c r="IK2" s="2" t="s">
        <v>361</v>
      </c>
      <c r="IL2" s="2" t="s">
        <v>361</v>
      </c>
      <c r="IM2" s="2" t="s">
        <v>361</v>
      </c>
      <c r="IN2" s="2" t="s">
        <v>361</v>
      </c>
      <c r="IO2" s="2" t="s">
        <v>361</v>
      </c>
      <c r="IP2" s="2" t="s">
        <v>361</v>
      </c>
      <c r="IQ2" s="2" t="s">
        <v>361</v>
      </c>
      <c r="IR2" s="2" t="s">
        <v>361</v>
      </c>
      <c r="IS2" s="2" t="s">
        <v>361</v>
      </c>
      <c r="IT2" s="2" t="s">
        <v>361</v>
      </c>
    </row>
    <row r="3" spans="1:254" ht="11.25">
      <c r="A3" s="2" t="s">
        <v>93</v>
      </c>
      <c r="B3" s="2" t="s">
        <v>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2" t="s">
        <v>1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1</v>
      </c>
      <c r="AH3" s="2" t="s">
        <v>1</v>
      </c>
      <c r="AI3" s="2" t="s">
        <v>1</v>
      </c>
      <c r="AJ3" s="2" t="s">
        <v>1</v>
      </c>
      <c r="AK3" s="2" t="s">
        <v>1</v>
      </c>
      <c r="AL3" s="2" t="s">
        <v>1</v>
      </c>
      <c r="AM3" s="2" t="s">
        <v>1</v>
      </c>
      <c r="AN3" s="2" t="s">
        <v>1</v>
      </c>
      <c r="AO3" s="2" t="s">
        <v>1</v>
      </c>
      <c r="AP3" s="2" t="s">
        <v>1</v>
      </c>
      <c r="AQ3" s="2" t="s">
        <v>1</v>
      </c>
      <c r="AR3" s="2" t="s">
        <v>1</v>
      </c>
      <c r="AS3" s="2" t="s">
        <v>362</v>
      </c>
      <c r="AT3" s="2" t="s">
        <v>362</v>
      </c>
      <c r="AU3" s="2" t="s">
        <v>362</v>
      </c>
      <c r="AV3" s="2" t="s">
        <v>362</v>
      </c>
      <c r="AW3" s="2" t="s">
        <v>362</v>
      </c>
      <c r="AX3" s="2" t="s">
        <v>362</v>
      </c>
      <c r="AY3" s="2" t="s">
        <v>362</v>
      </c>
      <c r="AZ3" s="2" t="s">
        <v>362</v>
      </c>
      <c r="BA3" s="2" t="s">
        <v>362</v>
      </c>
      <c r="BB3" s="2" t="s">
        <v>362</v>
      </c>
      <c r="BC3" s="2" t="s">
        <v>362</v>
      </c>
      <c r="BD3" s="2" t="s">
        <v>362</v>
      </c>
      <c r="BE3" s="2" t="s">
        <v>362</v>
      </c>
      <c r="BF3" s="2" t="s">
        <v>362</v>
      </c>
      <c r="BG3" s="2" t="s">
        <v>362</v>
      </c>
      <c r="BH3" s="2" t="s">
        <v>362</v>
      </c>
      <c r="BI3" s="2" t="s">
        <v>362</v>
      </c>
      <c r="BJ3" s="2" t="s">
        <v>362</v>
      </c>
      <c r="BK3" s="2" t="s">
        <v>362</v>
      </c>
      <c r="BL3" s="2" t="s">
        <v>362</v>
      </c>
      <c r="BM3" s="2" t="s">
        <v>362</v>
      </c>
      <c r="BN3" s="2" t="s">
        <v>362</v>
      </c>
      <c r="BO3" s="2" t="s">
        <v>362</v>
      </c>
      <c r="BP3" s="2" t="s">
        <v>362</v>
      </c>
      <c r="BQ3" s="2" t="s">
        <v>362</v>
      </c>
      <c r="BR3" s="2" t="s">
        <v>362</v>
      </c>
      <c r="BS3" s="2" t="s">
        <v>362</v>
      </c>
      <c r="BT3" s="2" t="s">
        <v>362</v>
      </c>
      <c r="BU3" s="2" t="s">
        <v>362</v>
      </c>
      <c r="BV3" s="2" t="s">
        <v>362</v>
      </c>
      <c r="BW3" s="2" t="s">
        <v>362</v>
      </c>
      <c r="BX3" s="2" t="s">
        <v>362</v>
      </c>
      <c r="BY3" s="2" t="s">
        <v>362</v>
      </c>
      <c r="BZ3" s="2" t="s">
        <v>362</v>
      </c>
      <c r="CA3" s="2" t="s">
        <v>362</v>
      </c>
      <c r="CB3" s="2" t="s">
        <v>362</v>
      </c>
      <c r="CC3" s="2" t="s">
        <v>362</v>
      </c>
      <c r="CD3" s="2" t="s">
        <v>362</v>
      </c>
      <c r="CE3" s="2" t="s">
        <v>362</v>
      </c>
      <c r="CF3" s="2" t="s">
        <v>362</v>
      </c>
      <c r="CG3" s="2" t="s">
        <v>362</v>
      </c>
      <c r="CH3" s="2" t="s">
        <v>362</v>
      </c>
      <c r="CI3" s="2" t="s">
        <v>363</v>
      </c>
      <c r="CJ3" s="2" t="s">
        <v>363</v>
      </c>
      <c r="CK3" s="2" t="s">
        <v>363</v>
      </c>
      <c r="CL3" s="2" t="s">
        <v>363</v>
      </c>
      <c r="CM3" s="2" t="s">
        <v>363</v>
      </c>
      <c r="CN3" s="2" t="s">
        <v>363</v>
      </c>
      <c r="CO3" s="2" t="s">
        <v>363</v>
      </c>
      <c r="CP3" s="2" t="s">
        <v>363</v>
      </c>
      <c r="CQ3" s="2" t="s">
        <v>363</v>
      </c>
      <c r="CR3" s="2" t="s">
        <v>363</v>
      </c>
      <c r="CS3" s="2" t="s">
        <v>363</v>
      </c>
      <c r="CT3" s="2" t="s">
        <v>363</v>
      </c>
      <c r="CU3" s="2" t="s">
        <v>363</v>
      </c>
      <c r="CV3" s="2" t="s">
        <v>363</v>
      </c>
      <c r="CW3" s="2" t="s">
        <v>363</v>
      </c>
      <c r="CX3" s="2" t="s">
        <v>363</v>
      </c>
      <c r="CY3" s="2" t="s">
        <v>363</v>
      </c>
      <c r="CZ3" s="2" t="s">
        <v>363</v>
      </c>
      <c r="DA3" s="2" t="s">
        <v>363</v>
      </c>
      <c r="DB3" s="2" t="s">
        <v>363</v>
      </c>
      <c r="DC3" s="2" t="s">
        <v>363</v>
      </c>
      <c r="DD3" s="2" t="s">
        <v>363</v>
      </c>
      <c r="DE3" s="2" t="s">
        <v>363</v>
      </c>
      <c r="DF3" s="2" t="s">
        <v>363</v>
      </c>
      <c r="DG3" s="2" t="s">
        <v>363</v>
      </c>
      <c r="DH3" s="2" t="s">
        <v>363</v>
      </c>
      <c r="DI3" s="2" t="s">
        <v>363</v>
      </c>
      <c r="DJ3" s="2" t="s">
        <v>363</v>
      </c>
      <c r="DK3" s="2" t="s">
        <v>363</v>
      </c>
      <c r="DL3" s="2" t="s">
        <v>363</v>
      </c>
      <c r="DM3" s="2" t="s">
        <v>363</v>
      </c>
      <c r="DN3" s="2" t="s">
        <v>363</v>
      </c>
      <c r="DO3" s="2" t="s">
        <v>363</v>
      </c>
      <c r="DP3" s="2" t="s">
        <v>363</v>
      </c>
      <c r="DQ3" s="2" t="s">
        <v>363</v>
      </c>
      <c r="DR3" s="2" t="s">
        <v>363</v>
      </c>
      <c r="DS3" s="2" t="s">
        <v>363</v>
      </c>
      <c r="DT3" s="2" t="s">
        <v>363</v>
      </c>
      <c r="DU3" s="2" t="s">
        <v>363</v>
      </c>
      <c r="DV3" s="2" t="s">
        <v>363</v>
      </c>
      <c r="DW3" s="2" t="s">
        <v>363</v>
      </c>
      <c r="DX3" s="2" t="s">
        <v>363</v>
      </c>
      <c r="DY3" s="2" t="s">
        <v>364</v>
      </c>
      <c r="DZ3" s="2" t="s">
        <v>364</v>
      </c>
      <c r="EA3" s="2" t="s">
        <v>364</v>
      </c>
      <c r="EB3" s="2" t="s">
        <v>364</v>
      </c>
      <c r="EC3" s="2" t="s">
        <v>364</v>
      </c>
      <c r="ED3" s="2" t="s">
        <v>364</v>
      </c>
      <c r="EE3" s="2" t="s">
        <v>364</v>
      </c>
      <c r="EF3" s="2" t="s">
        <v>364</v>
      </c>
      <c r="EG3" s="2" t="s">
        <v>364</v>
      </c>
      <c r="EH3" s="2" t="s">
        <v>364</v>
      </c>
      <c r="EI3" s="2" t="s">
        <v>364</v>
      </c>
      <c r="EJ3" s="2" t="s">
        <v>364</v>
      </c>
      <c r="EK3" s="2" t="s">
        <v>364</v>
      </c>
      <c r="EL3" s="2" t="s">
        <v>364</v>
      </c>
      <c r="EM3" s="2" t="s">
        <v>364</v>
      </c>
      <c r="EN3" s="2" t="s">
        <v>364</v>
      </c>
      <c r="EO3" s="2" t="s">
        <v>364</v>
      </c>
      <c r="EP3" s="2" t="s">
        <v>364</v>
      </c>
      <c r="EQ3" s="2" t="s">
        <v>364</v>
      </c>
      <c r="ER3" s="2" t="s">
        <v>364</v>
      </c>
      <c r="ES3" s="2" t="s">
        <v>364</v>
      </c>
      <c r="ET3" s="2" t="s">
        <v>364</v>
      </c>
      <c r="EU3" s="2" t="s">
        <v>364</v>
      </c>
      <c r="EV3" s="2" t="s">
        <v>364</v>
      </c>
      <c r="EW3" s="2" t="s">
        <v>364</v>
      </c>
      <c r="EX3" s="2" t="s">
        <v>364</v>
      </c>
      <c r="EY3" s="2" t="s">
        <v>364</v>
      </c>
      <c r="EZ3" s="2" t="s">
        <v>364</v>
      </c>
      <c r="FA3" s="2" t="s">
        <v>364</v>
      </c>
      <c r="FB3" s="2" t="s">
        <v>364</v>
      </c>
      <c r="FC3" s="2" t="s">
        <v>364</v>
      </c>
      <c r="FD3" s="2" t="s">
        <v>364</v>
      </c>
      <c r="FE3" s="2" t="s">
        <v>364</v>
      </c>
      <c r="FF3" s="2" t="s">
        <v>364</v>
      </c>
      <c r="FG3" s="2" t="s">
        <v>364</v>
      </c>
      <c r="FH3" s="2" t="s">
        <v>364</v>
      </c>
      <c r="FI3" s="2" t="s">
        <v>364</v>
      </c>
      <c r="FJ3" s="2" t="s">
        <v>364</v>
      </c>
      <c r="FK3" s="2" t="s">
        <v>364</v>
      </c>
      <c r="FL3" s="2" t="s">
        <v>364</v>
      </c>
      <c r="FM3" s="2" t="s">
        <v>364</v>
      </c>
      <c r="FN3" s="2" t="s">
        <v>364</v>
      </c>
      <c r="FO3" s="2" t="s">
        <v>365</v>
      </c>
      <c r="FP3" s="2" t="s">
        <v>365</v>
      </c>
      <c r="FQ3" s="2" t="s">
        <v>365</v>
      </c>
      <c r="FR3" s="2" t="s">
        <v>365</v>
      </c>
      <c r="FS3" s="2" t="s">
        <v>365</v>
      </c>
      <c r="FT3" s="2" t="s">
        <v>365</v>
      </c>
      <c r="FU3" s="2" t="s">
        <v>365</v>
      </c>
      <c r="FV3" s="2" t="s">
        <v>365</v>
      </c>
      <c r="FW3" s="2" t="s">
        <v>365</v>
      </c>
      <c r="FX3" s="2" t="s">
        <v>365</v>
      </c>
      <c r="FY3" s="2" t="s">
        <v>365</v>
      </c>
      <c r="FZ3" s="2" t="s">
        <v>365</v>
      </c>
      <c r="GA3" s="2" t="s">
        <v>365</v>
      </c>
      <c r="GB3" s="2" t="s">
        <v>365</v>
      </c>
      <c r="GC3" s="2" t="s">
        <v>365</v>
      </c>
      <c r="GD3" s="2" t="s">
        <v>365</v>
      </c>
      <c r="GE3" s="2" t="s">
        <v>365</v>
      </c>
      <c r="GF3" s="2" t="s">
        <v>365</v>
      </c>
      <c r="GG3" s="2" t="s">
        <v>365</v>
      </c>
      <c r="GH3" s="2" t="s">
        <v>365</v>
      </c>
      <c r="GI3" s="2" t="s">
        <v>365</v>
      </c>
      <c r="GJ3" s="2" t="s">
        <v>365</v>
      </c>
      <c r="GK3" s="2" t="s">
        <v>365</v>
      </c>
      <c r="GL3" s="2" t="s">
        <v>365</v>
      </c>
      <c r="GM3" s="2" t="s">
        <v>365</v>
      </c>
      <c r="GN3" s="2" t="s">
        <v>365</v>
      </c>
      <c r="GO3" s="2" t="s">
        <v>365</v>
      </c>
      <c r="GP3" s="2" t="s">
        <v>365</v>
      </c>
      <c r="GQ3" s="2" t="s">
        <v>365</v>
      </c>
      <c r="GR3" s="2" t="s">
        <v>365</v>
      </c>
      <c r="GS3" s="2" t="s">
        <v>365</v>
      </c>
      <c r="GT3" s="2" t="s">
        <v>365</v>
      </c>
      <c r="GU3" s="2" t="s">
        <v>365</v>
      </c>
      <c r="GV3" s="2" t="s">
        <v>365</v>
      </c>
      <c r="GW3" s="2" t="s">
        <v>365</v>
      </c>
      <c r="GX3" s="2" t="s">
        <v>365</v>
      </c>
      <c r="GY3" s="2" t="s">
        <v>365</v>
      </c>
      <c r="GZ3" s="2" t="s">
        <v>365</v>
      </c>
      <c r="HA3" s="2" t="s">
        <v>365</v>
      </c>
      <c r="HB3" s="2" t="s">
        <v>365</v>
      </c>
      <c r="HC3" s="2" t="s">
        <v>365</v>
      </c>
      <c r="HD3" s="2" t="s">
        <v>365</v>
      </c>
      <c r="HE3" s="2" t="s">
        <v>366</v>
      </c>
      <c r="HF3" s="2" t="s">
        <v>366</v>
      </c>
      <c r="HG3" s="2" t="s">
        <v>366</v>
      </c>
      <c r="HH3" s="2" t="s">
        <v>366</v>
      </c>
      <c r="HI3" s="2" t="s">
        <v>366</v>
      </c>
      <c r="HJ3" s="2" t="s">
        <v>366</v>
      </c>
      <c r="HK3" s="2" t="s">
        <v>366</v>
      </c>
      <c r="HL3" s="2" t="s">
        <v>366</v>
      </c>
      <c r="HM3" s="2" t="s">
        <v>366</v>
      </c>
      <c r="HN3" s="2" t="s">
        <v>366</v>
      </c>
      <c r="HO3" s="2" t="s">
        <v>366</v>
      </c>
      <c r="HP3" s="2" t="s">
        <v>366</v>
      </c>
      <c r="HQ3" s="2" t="s">
        <v>366</v>
      </c>
      <c r="HR3" s="2" t="s">
        <v>366</v>
      </c>
      <c r="HS3" s="2" t="s">
        <v>366</v>
      </c>
      <c r="HT3" s="2" t="s">
        <v>366</v>
      </c>
      <c r="HU3" s="2" t="s">
        <v>366</v>
      </c>
      <c r="HV3" s="2" t="s">
        <v>366</v>
      </c>
      <c r="HW3" s="2" t="s">
        <v>366</v>
      </c>
      <c r="HX3" s="2" t="s">
        <v>366</v>
      </c>
      <c r="HY3" s="2" t="s">
        <v>366</v>
      </c>
      <c r="HZ3" s="2" t="s">
        <v>366</v>
      </c>
      <c r="IA3" s="2" t="s">
        <v>366</v>
      </c>
      <c r="IB3" s="2" t="s">
        <v>366</v>
      </c>
      <c r="IC3" s="2" t="s">
        <v>366</v>
      </c>
      <c r="ID3" s="2" t="s">
        <v>366</v>
      </c>
      <c r="IE3" s="2" t="s">
        <v>366</v>
      </c>
      <c r="IF3" s="2" t="s">
        <v>366</v>
      </c>
      <c r="IG3" s="2" t="s">
        <v>366</v>
      </c>
      <c r="IH3" s="2" t="s">
        <v>366</v>
      </c>
      <c r="II3" s="2" t="s">
        <v>366</v>
      </c>
      <c r="IJ3" s="2" t="s">
        <v>366</v>
      </c>
      <c r="IK3" s="2" t="s">
        <v>366</v>
      </c>
      <c r="IL3" s="2" t="s">
        <v>366</v>
      </c>
      <c r="IM3" s="2" t="s">
        <v>366</v>
      </c>
      <c r="IN3" s="2" t="s">
        <v>366</v>
      </c>
      <c r="IO3" s="2" t="s">
        <v>366</v>
      </c>
      <c r="IP3" s="2" t="s">
        <v>366</v>
      </c>
      <c r="IQ3" s="2" t="s">
        <v>366</v>
      </c>
      <c r="IR3" s="2" t="s">
        <v>366</v>
      </c>
      <c r="IS3" s="2" t="s">
        <v>366</v>
      </c>
      <c r="IT3" s="2" t="s">
        <v>366</v>
      </c>
    </row>
    <row r="4" spans="1:254" ht="11.25">
      <c r="A4" s="2" t="s">
        <v>93</v>
      </c>
      <c r="B4" s="2" t="s">
        <v>367</v>
      </c>
      <c r="C4" s="2" t="s">
        <v>368</v>
      </c>
      <c r="D4" s="2" t="s">
        <v>369</v>
      </c>
      <c r="E4" s="2" t="s">
        <v>370</v>
      </c>
      <c r="F4" s="2" t="s">
        <v>371</v>
      </c>
      <c r="G4" s="2" t="s">
        <v>372</v>
      </c>
      <c r="H4" s="2" t="s">
        <v>373</v>
      </c>
      <c r="I4" s="2" t="s">
        <v>374</v>
      </c>
      <c r="J4" s="2" t="s">
        <v>375</v>
      </c>
      <c r="K4" s="2" t="s">
        <v>376</v>
      </c>
      <c r="L4" s="2" t="s">
        <v>377</v>
      </c>
      <c r="M4" s="2" t="s">
        <v>378</v>
      </c>
      <c r="N4" s="2" t="s">
        <v>379</v>
      </c>
      <c r="O4" s="2" t="s">
        <v>380</v>
      </c>
      <c r="P4" s="2" t="s">
        <v>381</v>
      </c>
      <c r="Q4" s="2" t="s">
        <v>382</v>
      </c>
      <c r="R4" s="2" t="s">
        <v>383</v>
      </c>
      <c r="S4" s="2" t="s">
        <v>384</v>
      </c>
      <c r="T4" s="2" t="s">
        <v>385</v>
      </c>
      <c r="U4" s="2" t="s">
        <v>386</v>
      </c>
      <c r="V4" s="2" t="s">
        <v>387</v>
      </c>
      <c r="W4" s="2" t="s">
        <v>388</v>
      </c>
      <c r="X4" s="2" t="s">
        <v>389</v>
      </c>
      <c r="Y4" s="2" t="s">
        <v>390</v>
      </c>
      <c r="Z4" s="2" t="s">
        <v>391</v>
      </c>
      <c r="AA4" s="2" t="s">
        <v>392</v>
      </c>
      <c r="AB4" s="2" t="s">
        <v>393</v>
      </c>
      <c r="AC4" s="2" t="s">
        <v>394</v>
      </c>
      <c r="AD4" s="2" t="s">
        <v>395</v>
      </c>
      <c r="AE4" s="2" t="s">
        <v>396</v>
      </c>
      <c r="AF4" s="2" t="s">
        <v>397</v>
      </c>
      <c r="AG4" s="2" t="s">
        <v>398</v>
      </c>
      <c r="AH4" s="2" t="s">
        <v>399</v>
      </c>
      <c r="AI4" s="2" t="s">
        <v>400</v>
      </c>
      <c r="AJ4" s="2" t="s">
        <v>401</v>
      </c>
      <c r="AK4" s="2" t="s">
        <v>402</v>
      </c>
      <c r="AL4" s="2" t="s">
        <v>300</v>
      </c>
      <c r="AM4" s="2" t="s">
        <v>301</v>
      </c>
      <c r="AN4" s="2" t="s">
        <v>302</v>
      </c>
      <c r="AO4" s="2" t="s">
        <v>303</v>
      </c>
      <c r="AP4" s="2" t="s">
        <v>304</v>
      </c>
      <c r="AQ4" s="2" t="s">
        <v>305</v>
      </c>
      <c r="AR4" s="2" t="s">
        <v>306</v>
      </c>
      <c r="AS4" s="2" t="s">
        <v>368</v>
      </c>
      <c r="AT4" s="2" t="s">
        <v>369</v>
      </c>
      <c r="AU4" s="2" t="s">
        <v>370</v>
      </c>
      <c r="AV4" s="2" t="s">
        <v>371</v>
      </c>
      <c r="AW4" s="2" t="s">
        <v>372</v>
      </c>
      <c r="AX4" s="2" t="s">
        <v>373</v>
      </c>
      <c r="AY4" s="2" t="s">
        <v>374</v>
      </c>
      <c r="AZ4" s="2" t="s">
        <v>375</v>
      </c>
      <c r="BA4" s="2" t="s">
        <v>376</v>
      </c>
      <c r="BB4" s="2" t="s">
        <v>377</v>
      </c>
      <c r="BC4" s="2" t="s">
        <v>378</v>
      </c>
      <c r="BD4" s="2" t="s">
        <v>379</v>
      </c>
      <c r="BE4" s="2" t="s">
        <v>380</v>
      </c>
      <c r="BF4" s="2" t="s">
        <v>381</v>
      </c>
      <c r="BG4" s="2" t="s">
        <v>382</v>
      </c>
      <c r="BH4" s="2" t="s">
        <v>383</v>
      </c>
      <c r="BI4" s="2" t="s">
        <v>384</v>
      </c>
      <c r="BJ4" s="2" t="s">
        <v>385</v>
      </c>
      <c r="BK4" s="2" t="s">
        <v>386</v>
      </c>
      <c r="BL4" s="2" t="s">
        <v>387</v>
      </c>
      <c r="BM4" s="2" t="s">
        <v>388</v>
      </c>
      <c r="BN4" s="2" t="s">
        <v>389</v>
      </c>
      <c r="BO4" s="2" t="s">
        <v>390</v>
      </c>
      <c r="BP4" s="2" t="s">
        <v>391</v>
      </c>
      <c r="BQ4" s="2" t="s">
        <v>392</v>
      </c>
      <c r="BR4" s="2" t="s">
        <v>393</v>
      </c>
      <c r="BS4" s="2" t="s">
        <v>394</v>
      </c>
      <c r="BT4" s="2" t="s">
        <v>395</v>
      </c>
      <c r="BU4" s="2" t="s">
        <v>396</v>
      </c>
      <c r="BV4" s="2" t="s">
        <v>397</v>
      </c>
      <c r="BW4" s="2" t="s">
        <v>398</v>
      </c>
      <c r="BX4" s="2" t="s">
        <v>399</v>
      </c>
      <c r="BY4" s="2" t="s">
        <v>400</v>
      </c>
      <c r="BZ4" s="2" t="s">
        <v>401</v>
      </c>
      <c r="CA4" s="2" t="s">
        <v>402</v>
      </c>
      <c r="CB4" s="2" t="s">
        <v>300</v>
      </c>
      <c r="CC4" s="2" t="s">
        <v>301</v>
      </c>
      <c r="CD4" s="2" t="s">
        <v>302</v>
      </c>
      <c r="CE4" s="2" t="s">
        <v>303</v>
      </c>
      <c r="CF4" s="2" t="s">
        <v>304</v>
      </c>
      <c r="CG4" s="2" t="s">
        <v>305</v>
      </c>
      <c r="CH4" s="2" t="s">
        <v>306</v>
      </c>
      <c r="CI4" s="2" t="s">
        <v>368</v>
      </c>
      <c r="CJ4" s="2" t="s">
        <v>369</v>
      </c>
      <c r="CK4" s="2" t="s">
        <v>370</v>
      </c>
      <c r="CL4" s="2" t="s">
        <v>371</v>
      </c>
      <c r="CM4" s="2" t="s">
        <v>372</v>
      </c>
      <c r="CN4" s="2" t="s">
        <v>373</v>
      </c>
      <c r="CO4" s="2" t="s">
        <v>374</v>
      </c>
      <c r="CP4" s="2" t="s">
        <v>375</v>
      </c>
      <c r="CQ4" s="2" t="s">
        <v>376</v>
      </c>
      <c r="CR4" s="2" t="s">
        <v>377</v>
      </c>
      <c r="CS4" s="2" t="s">
        <v>378</v>
      </c>
      <c r="CT4" s="2" t="s">
        <v>379</v>
      </c>
      <c r="CU4" s="2" t="s">
        <v>380</v>
      </c>
      <c r="CV4" s="2" t="s">
        <v>381</v>
      </c>
      <c r="CW4" s="2" t="s">
        <v>382</v>
      </c>
      <c r="CX4" s="2" t="s">
        <v>383</v>
      </c>
      <c r="CY4" s="2" t="s">
        <v>384</v>
      </c>
      <c r="CZ4" s="2" t="s">
        <v>385</v>
      </c>
      <c r="DA4" s="2" t="s">
        <v>386</v>
      </c>
      <c r="DB4" s="2" t="s">
        <v>387</v>
      </c>
      <c r="DC4" s="2" t="s">
        <v>388</v>
      </c>
      <c r="DD4" s="2" t="s">
        <v>389</v>
      </c>
      <c r="DE4" s="2" t="s">
        <v>390</v>
      </c>
      <c r="DF4" s="2" t="s">
        <v>391</v>
      </c>
      <c r="DG4" s="2" t="s">
        <v>392</v>
      </c>
      <c r="DH4" s="2" t="s">
        <v>393</v>
      </c>
      <c r="DI4" s="2" t="s">
        <v>394</v>
      </c>
      <c r="DJ4" s="2" t="s">
        <v>395</v>
      </c>
      <c r="DK4" s="2" t="s">
        <v>396</v>
      </c>
      <c r="DL4" s="2" t="s">
        <v>397</v>
      </c>
      <c r="DM4" s="2" t="s">
        <v>398</v>
      </c>
      <c r="DN4" s="2" t="s">
        <v>399</v>
      </c>
      <c r="DO4" s="2" t="s">
        <v>400</v>
      </c>
      <c r="DP4" s="2" t="s">
        <v>401</v>
      </c>
      <c r="DQ4" s="2" t="s">
        <v>402</v>
      </c>
      <c r="DR4" s="2" t="s">
        <v>300</v>
      </c>
      <c r="DS4" s="2" t="s">
        <v>301</v>
      </c>
      <c r="DT4" s="2" t="s">
        <v>302</v>
      </c>
      <c r="DU4" s="2" t="s">
        <v>303</v>
      </c>
      <c r="DV4" s="2" t="s">
        <v>304</v>
      </c>
      <c r="DW4" s="2" t="s">
        <v>305</v>
      </c>
      <c r="DX4" s="2" t="s">
        <v>306</v>
      </c>
      <c r="DY4" s="2" t="s">
        <v>368</v>
      </c>
      <c r="DZ4" s="2" t="s">
        <v>369</v>
      </c>
      <c r="EA4" s="2" t="s">
        <v>370</v>
      </c>
      <c r="EB4" s="2" t="s">
        <v>371</v>
      </c>
      <c r="EC4" s="2" t="s">
        <v>372</v>
      </c>
      <c r="ED4" s="2" t="s">
        <v>373</v>
      </c>
      <c r="EE4" s="2" t="s">
        <v>374</v>
      </c>
      <c r="EF4" s="2" t="s">
        <v>375</v>
      </c>
      <c r="EG4" s="2" t="s">
        <v>376</v>
      </c>
      <c r="EH4" s="2" t="s">
        <v>377</v>
      </c>
      <c r="EI4" s="2" t="s">
        <v>378</v>
      </c>
      <c r="EJ4" s="2" t="s">
        <v>379</v>
      </c>
      <c r="EK4" s="2" t="s">
        <v>380</v>
      </c>
      <c r="EL4" s="2" t="s">
        <v>381</v>
      </c>
      <c r="EM4" s="2" t="s">
        <v>382</v>
      </c>
      <c r="EN4" s="2" t="s">
        <v>383</v>
      </c>
      <c r="EO4" s="2" t="s">
        <v>384</v>
      </c>
      <c r="EP4" s="2" t="s">
        <v>385</v>
      </c>
      <c r="EQ4" s="2" t="s">
        <v>386</v>
      </c>
      <c r="ER4" s="2" t="s">
        <v>387</v>
      </c>
      <c r="ES4" s="2" t="s">
        <v>388</v>
      </c>
      <c r="ET4" s="2" t="s">
        <v>389</v>
      </c>
      <c r="EU4" s="2" t="s">
        <v>390</v>
      </c>
      <c r="EV4" s="2" t="s">
        <v>391</v>
      </c>
      <c r="EW4" s="2" t="s">
        <v>392</v>
      </c>
      <c r="EX4" s="2" t="s">
        <v>393</v>
      </c>
      <c r="EY4" s="2" t="s">
        <v>394</v>
      </c>
      <c r="EZ4" s="2" t="s">
        <v>395</v>
      </c>
      <c r="FA4" s="2" t="s">
        <v>396</v>
      </c>
      <c r="FB4" s="2" t="s">
        <v>397</v>
      </c>
      <c r="FC4" s="2" t="s">
        <v>398</v>
      </c>
      <c r="FD4" s="2" t="s">
        <v>399</v>
      </c>
      <c r="FE4" s="2" t="s">
        <v>400</v>
      </c>
      <c r="FF4" s="2" t="s">
        <v>401</v>
      </c>
      <c r="FG4" s="2" t="s">
        <v>402</v>
      </c>
      <c r="FH4" s="2" t="s">
        <v>300</v>
      </c>
      <c r="FI4" s="2" t="s">
        <v>301</v>
      </c>
      <c r="FJ4" s="2" t="s">
        <v>302</v>
      </c>
      <c r="FK4" s="2" t="s">
        <v>303</v>
      </c>
      <c r="FL4" s="2" t="s">
        <v>304</v>
      </c>
      <c r="FM4" s="2" t="s">
        <v>305</v>
      </c>
      <c r="FN4" s="2" t="s">
        <v>306</v>
      </c>
      <c r="FO4" s="2" t="s">
        <v>368</v>
      </c>
      <c r="FP4" s="2" t="s">
        <v>369</v>
      </c>
      <c r="FQ4" s="2" t="s">
        <v>370</v>
      </c>
      <c r="FR4" s="2" t="s">
        <v>371</v>
      </c>
      <c r="FS4" s="2" t="s">
        <v>372</v>
      </c>
      <c r="FT4" s="2" t="s">
        <v>373</v>
      </c>
      <c r="FU4" s="2" t="s">
        <v>374</v>
      </c>
      <c r="FV4" s="2" t="s">
        <v>375</v>
      </c>
      <c r="FW4" s="2" t="s">
        <v>376</v>
      </c>
      <c r="FX4" s="2" t="s">
        <v>377</v>
      </c>
      <c r="FY4" s="2" t="s">
        <v>378</v>
      </c>
      <c r="FZ4" s="2" t="s">
        <v>379</v>
      </c>
      <c r="GA4" s="2" t="s">
        <v>380</v>
      </c>
      <c r="GB4" s="2" t="s">
        <v>381</v>
      </c>
      <c r="GC4" s="2" t="s">
        <v>382</v>
      </c>
      <c r="GD4" s="2" t="s">
        <v>383</v>
      </c>
      <c r="GE4" s="2" t="s">
        <v>384</v>
      </c>
      <c r="GF4" s="2" t="s">
        <v>385</v>
      </c>
      <c r="GG4" s="2" t="s">
        <v>386</v>
      </c>
      <c r="GH4" s="2" t="s">
        <v>387</v>
      </c>
      <c r="GI4" s="2" t="s">
        <v>388</v>
      </c>
      <c r="GJ4" s="2" t="s">
        <v>389</v>
      </c>
      <c r="GK4" s="2" t="s">
        <v>390</v>
      </c>
      <c r="GL4" s="2" t="s">
        <v>391</v>
      </c>
      <c r="GM4" s="2" t="s">
        <v>392</v>
      </c>
      <c r="GN4" s="2" t="s">
        <v>393</v>
      </c>
      <c r="GO4" s="2" t="s">
        <v>394</v>
      </c>
      <c r="GP4" s="2" t="s">
        <v>395</v>
      </c>
      <c r="GQ4" s="2" t="s">
        <v>396</v>
      </c>
      <c r="GR4" s="2" t="s">
        <v>397</v>
      </c>
      <c r="GS4" s="2" t="s">
        <v>398</v>
      </c>
      <c r="GT4" s="2" t="s">
        <v>399</v>
      </c>
      <c r="GU4" s="2" t="s">
        <v>400</v>
      </c>
      <c r="GV4" s="2" t="s">
        <v>401</v>
      </c>
      <c r="GW4" s="2" t="s">
        <v>402</v>
      </c>
      <c r="GX4" s="2" t="s">
        <v>300</v>
      </c>
      <c r="GY4" s="2" t="s">
        <v>301</v>
      </c>
      <c r="GZ4" s="2" t="s">
        <v>302</v>
      </c>
      <c r="HA4" s="2" t="s">
        <v>303</v>
      </c>
      <c r="HB4" s="2" t="s">
        <v>304</v>
      </c>
      <c r="HC4" s="2" t="s">
        <v>305</v>
      </c>
      <c r="HD4" s="2" t="s">
        <v>306</v>
      </c>
      <c r="HE4" s="2" t="s">
        <v>368</v>
      </c>
      <c r="HF4" s="2" t="s">
        <v>369</v>
      </c>
      <c r="HG4" s="2" t="s">
        <v>370</v>
      </c>
      <c r="HH4" s="2" t="s">
        <v>371</v>
      </c>
      <c r="HI4" s="2" t="s">
        <v>372</v>
      </c>
      <c r="HJ4" s="2" t="s">
        <v>373</v>
      </c>
      <c r="HK4" s="2" t="s">
        <v>374</v>
      </c>
      <c r="HL4" s="2" t="s">
        <v>375</v>
      </c>
      <c r="HM4" s="2" t="s">
        <v>376</v>
      </c>
      <c r="HN4" s="2" t="s">
        <v>377</v>
      </c>
      <c r="HO4" s="2" t="s">
        <v>378</v>
      </c>
      <c r="HP4" s="2" t="s">
        <v>379</v>
      </c>
      <c r="HQ4" s="2" t="s">
        <v>380</v>
      </c>
      <c r="HR4" s="2" t="s">
        <v>381</v>
      </c>
      <c r="HS4" s="2" t="s">
        <v>382</v>
      </c>
      <c r="HT4" s="2" t="s">
        <v>383</v>
      </c>
      <c r="HU4" s="2" t="s">
        <v>384</v>
      </c>
      <c r="HV4" s="2" t="s">
        <v>385</v>
      </c>
      <c r="HW4" s="2" t="s">
        <v>386</v>
      </c>
      <c r="HX4" s="2" t="s">
        <v>387</v>
      </c>
      <c r="HY4" s="2" t="s">
        <v>388</v>
      </c>
      <c r="HZ4" s="2" t="s">
        <v>389</v>
      </c>
      <c r="IA4" s="2" t="s">
        <v>390</v>
      </c>
      <c r="IB4" s="2" t="s">
        <v>391</v>
      </c>
      <c r="IC4" s="2" t="s">
        <v>392</v>
      </c>
      <c r="ID4" s="2" t="s">
        <v>393</v>
      </c>
      <c r="IE4" s="2" t="s">
        <v>394</v>
      </c>
      <c r="IF4" s="2" t="s">
        <v>395</v>
      </c>
      <c r="IG4" s="2" t="s">
        <v>396</v>
      </c>
      <c r="IH4" s="2" t="s">
        <v>397</v>
      </c>
      <c r="II4" s="2" t="s">
        <v>398</v>
      </c>
      <c r="IJ4" s="2" t="s">
        <v>399</v>
      </c>
      <c r="IK4" s="2" t="s">
        <v>400</v>
      </c>
      <c r="IL4" s="2" t="s">
        <v>401</v>
      </c>
      <c r="IM4" s="2" t="s">
        <v>402</v>
      </c>
      <c r="IN4" s="2" t="s">
        <v>300</v>
      </c>
      <c r="IO4" s="2" t="s">
        <v>301</v>
      </c>
      <c r="IP4" s="2" t="s">
        <v>302</v>
      </c>
      <c r="IQ4" s="2" t="s">
        <v>303</v>
      </c>
      <c r="IR4" s="2" t="s">
        <v>304</v>
      </c>
      <c r="IS4" s="2" t="s">
        <v>305</v>
      </c>
      <c r="IT4" s="2" t="s">
        <v>306</v>
      </c>
    </row>
    <row r="5" spans="1:254" ht="11.25">
      <c r="A5" s="2" t="s">
        <v>169</v>
      </c>
      <c r="B5" s="2" t="s">
        <v>9</v>
      </c>
      <c r="C5" s="2" t="s">
        <v>10</v>
      </c>
      <c r="D5" s="2" t="s">
        <v>10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  <c r="L5" s="2" t="s">
        <v>10</v>
      </c>
      <c r="M5" s="2" t="s">
        <v>10</v>
      </c>
      <c r="N5" s="2" t="s">
        <v>10</v>
      </c>
      <c r="O5" s="2" t="s">
        <v>10</v>
      </c>
      <c r="P5" s="2" t="s">
        <v>10</v>
      </c>
      <c r="Q5" s="2" t="s">
        <v>10</v>
      </c>
      <c r="R5" s="2" t="s">
        <v>10</v>
      </c>
      <c r="S5" s="2" t="s">
        <v>10</v>
      </c>
      <c r="T5" s="2" t="s">
        <v>10</v>
      </c>
      <c r="U5" s="2" t="s">
        <v>10</v>
      </c>
      <c r="V5" s="2" t="s">
        <v>10</v>
      </c>
      <c r="W5" s="2" t="s">
        <v>10</v>
      </c>
      <c r="X5" s="2" t="s">
        <v>10</v>
      </c>
      <c r="Y5" s="2" t="s">
        <v>10</v>
      </c>
      <c r="Z5" s="2" t="s">
        <v>10</v>
      </c>
      <c r="AA5" s="2" t="s">
        <v>10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10</v>
      </c>
      <c r="AG5" s="2" t="s">
        <v>10</v>
      </c>
      <c r="AH5" s="2" t="s">
        <v>10</v>
      </c>
      <c r="AI5" s="2" t="s">
        <v>10</v>
      </c>
      <c r="AJ5" s="2" t="s">
        <v>10</v>
      </c>
      <c r="AK5" s="2" t="s">
        <v>10</v>
      </c>
      <c r="AL5" s="2" t="s">
        <v>10</v>
      </c>
      <c r="AM5" s="2" t="s">
        <v>10</v>
      </c>
      <c r="AN5" s="2" t="s">
        <v>10</v>
      </c>
      <c r="AO5" s="2" t="s">
        <v>10</v>
      </c>
      <c r="AP5" s="2" t="s">
        <v>10</v>
      </c>
      <c r="AQ5" s="2" t="s">
        <v>10</v>
      </c>
      <c r="AR5" s="2" t="s">
        <v>10</v>
      </c>
      <c r="AS5" s="2" t="s">
        <v>403</v>
      </c>
      <c r="AT5" s="2" t="s">
        <v>403</v>
      </c>
      <c r="AU5" s="2" t="s">
        <v>403</v>
      </c>
      <c r="AV5" s="2" t="s">
        <v>403</v>
      </c>
      <c r="AW5" s="2" t="s">
        <v>403</v>
      </c>
      <c r="AX5" s="2" t="s">
        <v>403</v>
      </c>
      <c r="AY5" s="2" t="s">
        <v>403</v>
      </c>
      <c r="AZ5" s="2" t="s">
        <v>403</v>
      </c>
      <c r="BA5" s="2" t="s">
        <v>403</v>
      </c>
      <c r="BB5" s="2" t="s">
        <v>403</v>
      </c>
      <c r="BC5" s="2" t="s">
        <v>403</v>
      </c>
      <c r="BD5" s="2" t="s">
        <v>403</v>
      </c>
      <c r="BE5" s="2" t="s">
        <v>403</v>
      </c>
      <c r="BF5" s="2" t="s">
        <v>403</v>
      </c>
      <c r="BG5" s="2" t="s">
        <v>403</v>
      </c>
      <c r="BH5" s="2" t="s">
        <v>403</v>
      </c>
      <c r="BI5" s="2" t="s">
        <v>403</v>
      </c>
      <c r="BJ5" s="2" t="s">
        <v>403</v>
      </c>
      <c r="BK5" s="2" t="s">
        <v>403</v>
      </c>
      <c r="BL5" s="2" t="s">
        <v>403</v>
      </c>
      <c r="BM5" s="2" t="s">
        <v>403</v>
      </c>
      <c r="BN5" s="2" t="s">
        <v>403</v>
      </c>
      <c r="BO5" s="2" t="s">
        <v>403</v>
      </c>
      <c r="BP5" s="2" t="s">
        <v>403</v>
      </c>
      <c r="BQ5" s="2" t="s">
        <v>403</v>
      </c>
      <c r="BR5" s="2" t="s">
        <v>403</v>
      </c>
      <c r="BS5" s="2" t="s">
        <v>403</v>
      </c>
      <c r="BT5" s="2" t="s">
        <v>403</v>
      </c>
      <c r="BU5" s="2" t="s">
        <v>403</v>
      </c>
      <c r="BV5" s="2" t="s">
        <v>403</v>
      </c>
      <c r="BW5" s="2" t="s">
        <v>403</v>
      </c>
      <c r="BX5" s="2" t="s">
        <v>403</v>
      </c>
      <c r="BY5" s="2" t="s">
        <v>403</v>
      </c>
      <c r="BZ5" s="2" t="s">
        <v>403</v>
      </c>
      <c r="CA5" s="2" t="s">
        <v>403</v>
      </c>
      <c r="CB5" s="2" t="s">
        <v>403</v>
      </c>
      <c r="CC5" s="2" t="s">
        <v>403</v>
      </c>
      <c r="CD5" s="2" t="s">
        <v>403</v>
      </c>
      <c r="CE5" s="2" t="s">
        <v>403</v>
      </c>
      <c r="CF5" s="2" t="s">
        <v>403</v>
      </c>
      <c r="CG5" s="2" t="s">
        <v>403</v>
      </c>
      <c r="CH5" s="2" t="s">
        <v>403</v>
      </c>
      <c r="CI5" s="2" t="s">
        <v>10</v>
      </c>
      <c r="CJ5" s="2" t="s">
        <v>10</v>
      </c>
      <c r="CK5" s="2" t="s">
        <v>10</v>
      </c>
      <c r="CL5" s="2" t="s">
        <v>10</v>
      </c>
      <c r="CM5" s="2" t="s">
        <v>10</v>
      </c>
      <c r="CN5" s="2" t="s">
        <v>10</v>
      </c>
      <c r="CO5" s="2" t="s">
        <v>10</v>
      </c>
      <c r="CP5" s="2" t="s">
        <v>10</v>
      </c>
      <c r="CQ5" s="2" t="s">
        <v>10</v>
      </c>
      <c r="CR5" s="2" t="s">
        <v>10</v>
      </c>
      <c r="CS5" s="2" t="s">
        <v>10</v>
      </c>
      <c r="CT5" s="2" t="s">
        <v>10</v>
      </c>
      <c r="CU5" s="2" t="s">
        <v>10</v>
      </c>
      <c r="CV5" s="2" t="s">
        <v>10</v>
      </c>
      <c r="CW5" s="2" t="s">
        <v>10</v>
      </c>
      <c r="CX5" s="2" t="s">
        <v>10</v>
      </c>
      <c r="CY5" s="2" t="s">
        <v>10</v>
      </c>
      <c r="CZ5" s="2" t="s">
        <v>10</v>
      </c>
      <c r="DA5" s="2" t="s">
        <v>10</v>
      </c>
      <c r="DB5" s="2" t="s">
        <v>10</v>
      </c>
      <c r="DC5" s="2" t="s">
        <v>10</v>
      </c>
      <c r="DD5" s="2" t="s">
        <v>10</v>
      </c>
      <c r="DE5" s="2" t="s">
        <v>10</v>
      </c>
      <c r="DF5" s="2" t="s">
        <v>10</v>
      </c>
      <c r="DG5" s="2" t="s">
        <v>10</v>
      </c>
      <c r="DH5" s="2" t="s">
        <v>10</v>
      </c>
      <c r="DI5" s="2" t="s">
        <v>10</v>
      </c>
      <c r="DJ5" s="2" t="s">
        <v>10</v>
      </c>
      <c r="DK5" s="2" t="s">
        <v>10</v>
      </c>
      <c r="DL5" s="2" t="s">
        <v>10</v>
      </c>
      <c r="DM5" s="2" t="s">
        <v>10</v>
      </c>
      <c r="DN5" s="2" t="s">
        <v>10</v>
      </c>
      <c r="DO5" s="2" t="s">
        <v>10</v>
      </c>
      <c r="DP5" s="2" t="s">
        <v>10</v>
      </c>
      <c r="DQ5" s="2" t="s">
        <v>10</v>
      </c>
      <c r="DR5" s="2" t="s">
        <v>10</v>
      </c>
      <c r="DS5" s="2" t="s">
        <v>10</v>
      </c>
      <c r="DT5" s="2" t="s">
        <v>10</v>
      </c>
      <c r="DU5" s="2" t="s">
        <v>10</v>
      </c>
      <c r="DV5" s="2" t="s">
        <v>10</v>
      </c>
      <c r="DW5" s="2" t="s">
        <v>10</v>
      </c>
      <c r="DX5" s="2" t="s">
        <v>10</v>
      </c>
      <c r="DY5" s="2" t="s">
        <v>403</v>
      </c>
      <c r="DZ5" s="2" t="s">
        <v>403</v>
      </c>
      <c r="EA5" s="2" t="s">
        <v>403</v>
      </c>
      <c r="EB5" s="2" t="s">
        <v>403</v>
      </c>
      <c r="EC5" s="2" t="s">
        <v>403</v>
      </c>
      <c r="ED5" s="2" t="s">
        <v>403</v>
      </c>
      <c r="EE5" s="2" t="s">
        <v>403</v>
      </c>
      <c r="EF5" s="2" t="s">
        <v>403</v>
      </c>
      <c r="EG5" s="2" t="s">
        <v>403</v>
      </c>
      <c r="EH5" s="2" t="s">
        <v>403</v>
      </c>
      <c r="EI5" s="2" t="s">
        <v>403</v>
      </c>
      <c r="EJ5" s="2" t="s">
        <v>403</v>
      </c>
      <c r="EK5" s="2" t="s">
        <v>403</v>
      </c>
      <c r="EL5" s="2" t="s">
        <v>403</v>
      </c>
      <c r="EM5" s="2" t="s">
        <v>403</v>
      </c>
      <c r="EN5" s="2" t="s">
        <v>403</v>
      </c>
      <c r="EO5" s="2" t="s">
        <v>403</v>
      </c>
      <c r="EP5" s="2" t="s">
        <v>403</v>
      </c>
      <c r="EQ5" s="2" t="s">
        <v>403</v>
      </c>
      <c r="ER5" s="2" t="s">
        <v>403</v>
      </c>
      <c r="ES5" s="2" t="s">
        <v>403</v>
      </c>
      <c r="ET5" s="2" t="s">
        <v>403</v>
      </c>
      <c r="EU5" s="2" t="s">
        <v>403</v>
      </c>
      <c r="EV5" s="2" t="s">
        <v>403</v>
      </c>
      <c r="EW5" s="2" t="s">
        <v>403</v>
      </c>
      <c r="EX5" s="2" t="s">
        <v>403</v>
      </c>
      <c r="EY5" s="2" t="s">
        <v>403</v>
      </c>
      <c r="EZ5" s="2" t="s">
        <v>403</v>
      </c>
      <c r="FA5" s="2" t="s">
        <v>403</v>
      </c>
      <c r="FB5" s="2" t="s">
        <v>403</v>
      </c>
      <c r="FC5" s="2" t="s">
        <v>403</v>
      </c>
      <c r="FD5" s="2" t="s">
        <v>403</v>
      </c>
      <c r="FE5" s="2" t="s">
        <v>403</v>
      </c>
      <c r="FF5" s="2" t="s">
        <v>403</v>
      </c>
      <c r="FG5" s="2" t="s">
        <v>403</v>
      </c>
      <c r="FH5" s="2" t="s">
        <v>403</v>
      </c>
      <c r="FI5" s="2" t="s">
        <v>403</v>
      </c>
      <c r="FJ5" s="2" t="s">
        <v>403</v>
      </c>
      <c r="FK5" s="2" t="s">
        <v>403</v>
      </c>
      <c r="FL5" s="2" t="s">
        <v>403</v>
      </c>
      <c r="FM5" s="2" t="s">
        <v>403</v>
      </c>
      <c r="FN5" s="2" t="s">
        <v>403</v>
      </c>
      <c r="FO5" s="2" t="s">
        <v>10</v>
      </c>
      <c r="FP5" s="2" t="s">
        <v>10</v>
      </c>
      <c r="FQ5" s="2" t="s">
        <v>10</v>
      </c>
      <c r="FR5" s="2" t="s">
        <v>10</v>
      </c>
      <c r="FS5" s="2" t="s">
        <v>10</v>
      </c>
      <c r="FT5" s="2" t="s">
        <v>10</v>
      </c>
      <c r="FU5" s="2" t="s">
        <v>10</v>
      </c>
      <c r="FV5" s="2" t="s">
        <v>10</v>
      </c>
      <c r="FW5" s="2" t="s">
        <v>10</v>
      </c>
      <c r="FX5" s="2" t="s">
        <v>10</v>
      </c>
      <c r="FY5" s="2" t="s">
        <v>10</v>
      </c>
      <c r="FZ5" s="2" t="s">
        <v>10</v>
      </c>
      <c r="GA5" s="2" t="s">
        <v>10</v>
      </c>
      <c r="GB5" s="2" t="s">
        <v>10</v>
      </c>
      <c r="GC5" s="2" t="s">
        <v>10</v>
      </c>
      <c r="GD5" s="2" t="s">
        <v>10</v>
      </c>
      <c r="GE5" s="2" t="s">
        <v>10</v>
      </c>
      <c r="GF5" s="2" t="s">
        <v>10</v>
      </c>
      <c r="GG5" s="2" t="s">
        <v>10</v>
      </c>
      <c r="GH5" s="2" t="s">
        <v>10</v>
      </c>
      <c r="GI5" s="2" t="s">
        <v>10</v>
      </c>
      <c r="GJ5" s="2" t="s">
        <v>10</v>
      </c>
      <c r="GK5" s="2" t="s">
        <v>10</v>
      </c>
      <c r="GL5" s="2" t="s">
        <v>10</v>
      </c>
      <c r="GM5" s="2" t="s">
        <v>10</v>
      </c>
      <c r="GN5" s="2" t="s">
        <v>10</v>
      </c>
      <c r="GO5" s="2" t="s">
        <v>10</v>
      </c>
      <c r="GP5" s="2" t="s">
        <v>10</v>
      </c>
      <c r="GQ5" s="2" t="s">
        <v>10</v>
      </c>
      <c r="GR5" s="2" t="s">
        <v>10</v>
      </c>
      <c r="GS5" s="2" t="s">
        <v>10</v>
      </c>
      <c r="GT5" s="2" t="s">
        <v>10</v>
      </c>
      <c r="GU5" s="2" t="s">
        <v>10</v>
      </c>
      <c r="GV5" s="2" t="s">
        <v>10</v>
      </c>
      <c r="GW5" s="2" t="s">
        <v>10</v>
      </c>
      <c r="GX5" s="2" t="s">
        <v>10</v>
      </c>
      <c r="GY5" s="2" t="s">
        <v>10</v>
      </c>
      <c r="GZ5" s="2" t="s">
        <v>10</v>
      </c>
      <c r="HA5" s="2" t="s">
        <v>10</v>
      </c>
      <c r="HB5" s="2" t="s">
        <v>10</v>
      </c>
      <c r="HC5" s="2" t="s">
        <v>10</v>
      </c>
      <c r="HD5" s="2" t="s">
        <v>10</v>
      </c>
      <c r="HE5" s="2" t="s">
        <v>403</v>
      </c>
      <c r="HF5" s="2" t="s">
        <v>403</v>
      </c>
      <c r="HG5" s="2" t="s">
        <v>403</v>
      </c>
      <c r="HH5" s="2" t="s">
        <v>403</v>
      </c>
      <c r="HI5" s="2" t="s">
        <v>403</v>
      </c>
      <c r="HJ5" s="2" t="s">
        <v>403</v>
      </c>
      <c r="HK5" s="2" t="s">
        <v>403</v>
      </c>
      <c r="HL5" s="2" t="s">
        <v>403</v>
      </c>
      <c r="HM5" s="2" t="s">
        <v>403</v>
      </c>
      <c r="HN5" s="2" t="s">
        <v>403</v>
      </c>
      <c r="HO5" s="2" t="s">
        <v>403</v>
      </c>
      <c r="HP5" s="2" t="s">
        <v>403</v>
      </c>
      <c r="HQ5" s="2" t="s">
        <v>403</v>
      </c>
      <c r="HR5" s="2" t="s">
        <v>403</v>
      </c>
      <c r="HS5" s="2" t="s">
        <v>403</v>
      </c>
      <c r="HT5" s="2" t="s">
        <v>403</v>
      </c>
      <c r="HU5" s="2" t="s">
        <v>403</v>
      </c>
      <c r="HV5" s="2" t="s">
        <v>403</v>
      </c>
      <c r="HW5" s="2" t="s">
        <v>403</v>
      </c>
      <c r="HX5" s="2" t="s">
        <v>403</v>
      </c>
      <c r="HY5" s="2" t="s">
        <v>403</v>
      </c>
      <c r="HZ5" s="2" t="s">
        <v>403</v>
      </c>
      <c r="IA5" s="2" t="s">
        <v>403</v>
      </c>
      <c r="IB5" s="2" t="s">
        <v>403</v>
      </c>
      <c r="IC5" s="2" t="s">
        <v>403</v>
      </c>
      <c r="ID5" s="2" t="s">
        <v>403</v>
      </c>
      <c r="IE5" s="2" t="s">
        <v>403</v>
      </c>
      <c r="IF5" s="2" t="s">
        <v>403</v>
      </c>
      <c r="IG5" s="2" t="s">
        <v>403</v>
      </c>
      <c r="IH5" s="2" t="s">
        <v>403</v>
      </c>
      <c r="II5" s="2" t="s">
        <v>403</v>
      </c>
      <c r="IJ5" s="2" t="s">
        <v>403</v>
      </c>
      <c r="IK5" s="2" t="s">
        <v>403</v>
      </c>
      <c r="IL5" s="2" t="s">
        <v>403</v>
      </c>
      <c r="IM5" s="2" t="s">
        <v>403</v>
      </c>
      <c r="IN5" s="2" t="s">
        <v>403</v>
      </c>
      <c r="IO5" s="2" t="s">
        <v>403</v>
      </c>
      <c r="IP5" s="2" t="s">
        <v>403</v>
      </c>
      <c r="IQ5" s="2" t="s">
        <v>403</v>
      </c>
      <c r="IR5" s="2" t="s">
        <v>403</v>
      </c>
      <c r="IS5" s="2" t="s">
        <v>403</v>
      </c>
      <c r="IT5" s="2" t="s">
        <v>403</v>
      </c>
    </row>
    <row r="6" spans="1:254" ht="11.25">
      <c r="A6" s="2" t="s">
        <v>1</v>
      </c>
      <c r="B6" s="2" t="s">
        <v>71</v>
      </c>
      <c r="C6">
        <v>1784</v>
      </c>
      <c r="D6">
        <v>1996</v>
      </c>
      <c r="E6">
        <v>2055</v>
      </c>
      <c r="F6">
        <v>1944</v>
      </c>
      <c r="G6">
        <v>2113</v>
      </c>
      <c r="H6">
        <v>2316</v>
      </c>
      <c r="I6">
        <v>2333</v>
      </c>
      <c r="J6">
        <v>2506</v>
      </c>
      <c r="K6">
        <v>2652</v>
      </c>
      <c r="L6">
        <v>2812</v>
      </c>
      <c r="M6">
        <v>3142</v>
      </c>
      <c r="N6">
        <v>3277</v>
      </c>
      <c r="O6">
        <v>3595</v>
      </c>
      <c r="P6">
        <v>3920</v>
      </c>
      <c r="Q6">
        <v>4004</v>
      </c>
      <c r="R6">
        <v>4331</v>
      </c>
      <c r="S6">
        <v>4434</v>
      </c>
      <c r="T6">
        <v>4668</v>
      </c>
      <c r="U6">
        <v>4689</v>
      </c>
      <c r="V6">
        <v>4773</v>
      </c>
      <c r="W6">
        <v>4898</v>
      </c>
      <c r="X6">
        <v>5035</v>
      </c>
      <c r="Y6">
        <v>5118</v>
      </c>
      <c r="Z6">
        <v>4946</v>
      </c>
      <c r="AA6">
        <v>4773</v>
      </c>
      <c r="AB6">
        <v>4569</v>
      </c>
      <c r="AC6">
        <v>3567</v>
      </c>
      <c r="AD6">
        <v>3059</v>
      </c>
      <c r="AE6">
        <v>2777</v>
      </c>
      <c r="AF6">
        <v>2355</v>
      </c>
      <c r="AG6">
        <v>1854</v>
      </c>
      <c r="AH6">
        <v>1651</v>
      </c>
      <c r="AI6">
        <v>1188</v>
      </c>
      <c r="AJ6">
        <v>870</v>
      </c>
      <c r="AK6">
        <v>1715</v>
      </c>
      <c r="AL6">
        <v>9892</v>
      </c>
      <c r="AM6">
        <v>12619</v>
      </c>
      <c r="AN6">
        <v>17938</v>
      </c>
      <c r="AO6">
        <v>22895</v>
      </c>
      <c r="AP6">
        <v>24770</v>
      </c>
      <c r="AQ6">
        <v>16327</v>
      </c>
      <c r="AR6">
        <v>7278</v>
      </c>
      <c r="AS6">
        <v>10.6</v>
      </c>
      <c r="AT6">
        <v>11.5</v>
      </c>
      <c r="AU6">
        <v>12.6</v>
      </c>
      <c r="AV6">
        <v>13</v>
      </c>
      <c r="AW6">
        <v>15</v>
      </c>
      <c r="AX6">
        <v>16.2</v>
      </c>
      <c r="AY6">
        <v>17.3</v>
      </c>
      <c r="AZ6">
        <v>19.3</v>
      </c>
      <c r="BA6">
        <v>22.1</v>
      </c>
      <c r="BB6">
        <v>24.2</v>
      </c>
      <c r="BC6">
        <v>28.4</v>
      </c>
      <c r="BD6">
        <v>30.9</v>
      </c>
      <c r="BE6">
        <v>35.8</v>
      </c>
      <c r="BF6">
        <v>39.7</v>
      </c>
      <c r="BG6">
        <v>43.3</v>
      </c>
      <c r="BH6">
        <v>48.9</v>
      </c>
      <c r="BI6">
        <v>55.4</v>
      </c>
      <c r="BJ6">
        <v>62.5</v>
      </c>
      <c r="BK6">
        <v>70</v>
      </c>
      <c r="BL6">
        <v>77.1</v>
      </c>
      <c r="BM6">
        <v>87.6</v>
      </c>
      <c r="BN6">
        <v>99.4</v>
      </c>
      <c r="BO6">
        <v>112</v>
      </c>
      <c r="BP6">
        <v>127.8</v>
      </c>
      <c r="BQ6">
        <v>142.8</v>
      </c>
      <c r="BR6">
        <v>162.5</v>
      </c>
      <c r="BS6">
        <v>181.6</v>
      </c>
      <c r="BT6">
        <v>202.6</v>
      </c>
      <c r="BU6">
        <v>226.9</v>
      </c>
      <c r="BV6">
        <v>254.5</v>
      </c>
      <c r="BW6">
        <v>270.2</v>
      </c>
      <c r="BX6">
        <v>307.7</v>
      </c>
      <c r="BY6">
        <v>325.1</v>
      </c>
      <c r="BZ6">
        <v>370.2</v>
      </c>
      <c r="CA6">
        <v>441.7</v>
      </c>
      <c r="CB6">
        <v>12.4</v>
      </c>
      <c r="CC6">
        <v>19.6</v>
      </c>
      <c r="CD6">
        <v>35.3</v>
      </c>
      <c r="CE6">
        <v>61.5</v>
      </c>
      <c r="CF6">
        <v>110.4</v>
      </c>
      <c r="CG6">
        <v>193.6</v>
      </c>
      <c r="CH6">
        <v>329.1</v>
      </c>
      <c r="CI6">
        <v>1124</v>
      </c>
      <c r="CJ6">
        <v>1252</v>
      </c>
      <c r="CK6">
        <v>1254</v>
      </c>
      <c r="CL6">
        <v>1234</v>
      </c>
      <c r="CM6">
        <v>1298</v>
      </c>
      <c r="CN6">
        <v>1434</v>
      </c>
      <c r="CO6">
        <v>1435</v>
      </c>
      <c r="CP6">
        <v>1548</v>
      </c>
      <c r="CQ6">
        <v>1603</v>
      </c>
      <c r="CR6">
        <v>1619</v>
      </c>
      <c r="CS6">
        <v>1869</v>
      </c>
      <c r="CT6">
        <v>1906</v>
      </c>
      <c r="CU6">
        <v>2071</v>
      </c>
      <c r="CV6">
        <v>2284</v>
      </c>
      <c r="CW6">
        <v>2194</v>
      </c>
      <c r="CX6">
        <v>2340</v>
      </c>
      <c r="CY6">
        <v>2252</v>
      </c>
      <c r="CZ6">
        <v>2315</v>
      </c>
      <c r="DA6">
        <v>2239</v>
      </c>
      <c r="DB6">
        <v>2186</v>
      </c>
      <c r="DC6">
        <v>2185</v>
      </c>
      <c r="DD6">
        <v>2110</v>
      </c>
      <c r="DE6">
        <v>1957</v>
      </c>
      <c r="DF6">
        <v>1916</v>
      </c>
      <c r="DG6">
        <v>1717</v>
      </c>
      <c r="DH6">
        <v>1505</v>
      </c>
      <c r="DI6">
        <v>1149</v>
      </c>
      <c r="DJ6">
        <v>897</v>
      </c>
      <c r="DK6">
        <v>735</v>
      </c>
      <c r="DL6">
        <v>601</v>
      </c>
      <c r="DM6">
        <v>425</v>
      </c>
      <c r="DN6">
        <v>383</v>
      </c>
      <c r="DO6">
        <v>230</v>
      </c>
      <c r="DP6">
        <v>166</v>
      </c>
      <c r="DQ6">
        <v>287</v>
      </c>
      <c r="DR6">
        <v>6162</v>
      </c>
      <c r="DS6">
        <v>7639</v>
      </c>
      <c r="DT6">
        <v>10324</v>
      </c>
      <c r="DU6">
        <v>11332</v>
      </c>
      <c r="DV6">
        <v>9885</v>
      </c>
      <c r="DW6">
        <v>4887</v>
      </c>
      <c r="DX6">
        <v>1491</v>
      </c>
      <c r="DY6">
        <v>13.4</v>
      </c>
      <c r="DZ6">
        <v>14.5</v>
      </c>
      <c r="EA6">
        <v>15.5</v>
      </c>
      <c r="EB6">
        <v>16.7</v>
      </c>
      <c r="EC6">
        <v>18.8</v>
      </c>
      <c r="ED6">
        <v>20.7</v>
      </c>
      <c r="EE6">
        <v>22.1</v>
      </c>
      <c r="EF6">
        <v>25</v>
      </c>
      <c r="EG6">
        <v>28.5</v>
      </c>
      <c r="EH6">
        <v>29.9</v>
      </c>
      <c r="EI6">
        <v>36.9</v>
      </c>
      <c r="EJ6">
        <v>40</v>
      </c>
      <c r="EK6">
        <v>46.8</v>
      </c>
      <c r="EL6">
        <v>53.6</v>
      </c>
      <c r="EM6">
        <v>56.1</v>
      </c>
      <c r="EN6">
        <v>64.2</v>
      </c>
      <c r="EO6">
        <v>70.4</v>
      </c>
      <c r="EP6">
        <v>80.2</v>
      </c>
      <c r="EQ6">
        <v>88.5</v>
      </c>
      <c r="ER6">
        <v>97.6</v>
      </c>
      <c r="ES6">
        <v>112.9</v>
      </c>
      <c r="ET6">
        <v>128.1</v>
      </c>
      <c r="EU6">
        <v>135.1</v>
      </c>
      <c r="EV6">
        <v>162</v>
      </c>
      <c r="EW6">
        <v>176.2</v>
      </c>
      <c r="EX6">
        <v>192.4</v>
      </c>
      <c r="EY6">
        <v>226.6</v>
      </c>
      <c r="EZ6">
        <v>246</v>
      </c>
      <c r="FA6">
        <v>264.9</v>
      </c>
      <c r="FB6">
        <v>308.7</v>
      </c>
      <c r="FC6">
        <v>323.7</v>
      </c>
      <c r="FD6">
        <v>372.9</v>
      </c>
      <c r="FE6">
        <v>348.5</v>
      </c>
      <c r="FF6">
        <v>428.9</v>
      </c>
      <c r="FG6">
        <v>508.9</v>
      </c>
      <c r="FH6">
        <v>15.6</v>
      </c>
      <c r="FI6">
        <v>24.9</v>
      </c>
      <c r="FJ6">
        <v>46</v>
      </c>
      <c r="FK6">
        <v>78.1</v>
      </c>
      <c r="FL6">
        <v>137.5</v>
      </c>
      <c r="FM6">
        <v>229.9</v>
      </c>
      <c r="FN6">
        <v>377.4</v>
      </c>
      <c r="FO6">
        <v>660</v>
      </c>
      <c r="FP6">
        <v>744</v>
      </c>
      <c r="FQ6">
        <v>801</v>
      </c>
      <c r="FR6">
        <v>710</v>
      </c>
      <c r="FS6">
        <v>815</v>
      </c>
      <c r="FT6">
        <v>882</v>
      </c>
      <c r="FU6">
        <v>898</v>
      </c>
      <c r="FV6">
        <v>958</v>
      </c>
      <c r="FW6">
        <v>1049</v>
      </c>
      <c r="FX6">
        <v>1193</v>
      </c>
      <c r="FY6">
        <v>1273</v>
      </c>
      <c r="FZ6">
        <v>1371</v>
      </c>
      <c r="GA6">
        <v>1524</v>
      </c>
      <c r="GB6">
        <v>1636</v>
      </c>
      <c r="GC6">
        <v>1810</v>
      </c>
      <c r="GD6">
        <v>1991</v>
      </c>
      <c r="GE6">
        <v>2182</v>
      </c>
      <c r="GF6">
        <v>2353</v>
      </c>
      <c r="GG6">
        <v>2450</v>
      </c>
      <c r="GH6">
        <v>2587</v>
      </c>
      <c r="GI6">
        <v>2713</v>
      </c>
      <c r="GJ6">
        <v>2925</v>
      </c>
      <c r="GK6">
        <v>3161</v>
      </c>
      <c r="GL6">
        <v>3030</v>
      </c>
      <c r="GM6">
        <v>3056</v>
      </c>
      <c r="GN6">
        <v>3064</v>
      </c>
      <c r="GO6">
        <v>2418</v>
      </c>
      <c r="GP6">
        <v>2162</v>
      </c>
      <c r="GQ6">
        <v>2042</v>
      </c>
      <c r="GR6">
        <v>1754</v>
      </c>
      <c r="GS6">
        <v>1429</v>
      </c>
      <c r="GT6">
        <v>1268</v>
      </c>
      <c r="GU6">
        <v>958</v>
      </c>
      <c r="GV6">
        <v>704</v>
      </c>
      <c r="GW6">
        <v>1428</v>
      </c>
      <c r="GX6">
        <v>3730</v>
      </c>
      <c r="GY6">
        <v>4980</v>
      </c>
      <c r="GZ6">
        <v>7614</v>
      </c>
      <c r="HA6">
        <v>11563</v>
      </c>
      <c r="HB6">
        <v>14885</v>
      </c>
      <c r="HC6">
        <v>11440</v>
      </c>
      <c r="HD6">
        <v>5787</v>
      </c>
      <c r="HE6">
        <v>7.8</v>
      </c>
      <c r="HF6">
        <v>8.5</v>
      </c>
      <c r="HG6">
        <v>9.7</v>
      </c>
      <c r="HH6">
        <v>9.4</v>
      </c>
      <c r="HI6">
        <v>11.4</v>
      </c>
      <c r="HJ6">
        <v>12</v>
      </c>
      <c r="HK6">
        <v>12.8</v>
      </c>
      <c r="HL6">
        <v>14.1</v>
      </c>
      <c r="HM6">
        <v>16.5</v>
      </c>
      <c r="HN6">
        <v>19.2</v>
      </c>
      <c r="HO6">
        <v>21.2</v>
      </c>
      <c r="HP6">
        <v>23.4</v>
      </c>
      <c r="HQ6">
        <v>27.2</v>
      </c>
      <c r="HR6">
        <v>29.2</v>
      </c>
      <c r="HS6">
        <v>33.9</v>
      </c>
      <c r="HT6">
        <v>38.2</v>
      </c>
      <c r="HU6">
        <v>45.4</v>
      </c>
      <c r="HV6">
        <v>51.3</v>
      </c>
      <c r="HW6">
        <v>58.8</v>
      </c>
      <c r="HX6">
        <v>65.5</v>
      </c>
      <c r="HY6">
        <v>74.2</v>
      </c>
      <c r="HZ6">
        <v>85.5</v>
      </c>
      <c r="IA6">
        <v>101.3</v>
      </c>
      <c r="IB6">
        <v>112.7</v>
      </c>
      <c r="IC6">
        <v>129.1</v>
      </c>
      <c r="ID6">
        <v>151</v>
      </c>
      <c r="IE6">
        <v>166</v>
      </c>
      <c r="IF6">
        <v>188.7</v>
      </c>
      <c r="IG6">
        <v>215.7</v>
      </c>
      <c r="IH6">
        <v>240</v>
      </c>
      <c r="II6">
        <v>257.6</v>
      </c>
      <c r="IJ6">
        <v>292.3</v>
      </c>
      <c r="IK6">
        <v>320</v>
      </c>
      <c r="IL6">
        <v>358.6</v>
      </c>
      <c r="IM6">
        <v>430.2</v>
      </c>
      <c r="IN6">
        <v>9.3</v>
      </c>
      <c r="IO6">
        <v>14.8</v>
      </c>
      <c r="IP6">
        <v>26.8</v>
      </c>
      <c r="IQ6">
        <v>50.9</v>
      </c>
      <c r="IR6">
        <v>97.6</v>
      </c>
      <c r="IS6">
        <v>181.3</v>
      </c>
      <c r="IT6">
        <v>318.6</v>
      </c>
    </row>
    <row r="7" spans="1:254" ht="11.25">
      <c r="A7" s="2" t="s">
        <v>404</v>
      </c>
      <c r="B7" s="2" t="s">
        <v>71</v>
      </c>
      <c r="C7">
        <v>181</v>
      </c>
      <c r="D7">
        <v>183</v>
      </c>
      <c r="E7">
        <v>207</v>
      </c>
      <c r="F7">
        <v>182</v>
      </c>
      <c r="G7">
        <v>170</v>
      </c>
      <c r="H7">
        <v>197</v>
      </c>
      <c r="I7">
        <v>193</v>
      </c>
      <c r="J7">
        <v>198</v>
      </c>
      <c r="K7">
        <v>199</v>
      </c>
      <c r="L7">
        <v>221</v>
      </c>
      <c r="M7">
        <v>233</v>
      </c>
      <c r="N7">
        <v>252</v>
      </c>
      <c r="O7">
        <v>262</v>
      </c>
      <c r="P7">
        <v>298</v>
      </c>
      <c r="Q7">
        <v>277</v>
      </c>
      <c r="R7">
        <v>295</v>
      </c>
      <c r="S7">
        <v>321</v>
      </c>
      <c r="T7">
        <v>290</v>
      </c>
      <c r="U7">
        <v>306</v>
      </c>
      <c r="V7">
        <v>298</v>
      </c>
      <c r="W7">
        <v>346</v>
      </c>
      <c r="X7">
        <v>319</v>
      </c>
      <c r="Y7">
        <v>330</v>
      </c>
      <c r="Z7">
        <v>290</v>
      </c>
      <c r="AA7">
        <v>308</v>
      </c>
      <c r="AB7">
        <v>293</v>
      </c>
      <c r="AC7">
        <v>227</v>
      </c>
      <c r="AD7">
        <v>205</v>
      </c>
      <c r="AE7">
        <v>202</v>
      </c>
      <c r="AF7">
        <v>185</v>
      </c>
      <c r="AG7">
        <v>141</v>
      </c>
      <c r="AH7">
        <v>134</v>
      </c>
      <c r="AI7">
        <v>99</v>
      </c>
      <c r="AJ7">
        <v>79</v>
      </c>
      <c r="AK7">
        <v>180</v>
      </c>
      <c r="AL7">
        <v>923</v>
      </c>
      <c r="AM7">
        <v>1008</v>
      </c>
      <c r="AN7">
        <v>1322</v>
      </c>
      <c r="AO7">
        <v>1510</v>
      </c>
      <c r="AP7">
        <v>1593</v>
      </c>
      <c r="AQ7">
        <v>1112</v>
      </c>
      <c r="AR7">
        <v>633</v>
      </c>
      <c r="AS7">
        <v>18.9</v>
      </c>
      <c r="AT7">
        <v>19.6</v>
      </c>
      <c r="AU7">
        <v>24.6</v>
      </c>
      <c r="AV7">
        <v>23.8</v>
      </c>
      <c r="AW7">
        <v>24.1</v>
      </c>
      <c r="AX7">
        <v>27.4</v>
      </c>
      <c r="AY7">
        <v>28.1</v>
      </c>
      <c r="AZ7">
        <v>30.6</v>
      </c>
      <c r="BA7">
        <v>32.6</v>
      </c>
      <c r="BB7">
        <v>37.2</v>
      </c>
      <c r="BC7">
        <v>39.6</v>
      </c>
      <c r="BD7">
        <v>47</v>
      </c>
      <c r="BE7">
        <v>49.4</v>
      </c>
      <c r="BF7">
        <v>55.8</v>
      </c>
      <c r="BG7">
        <v>55.9</v>
      </c>
      <c r="BH7">
        <v>59.1</v>
      </c>
      <c r="BI7">
        <v>70.3</v>
      </c>
      <c r="BJ7">
        <v>66.6</v>
      </c>
      <c r="BK7">
        <v>77.8</v>
      </c>
      <c r="BL7">
        <v>81</v>
      </c>
      <c r="BM7">
        <v>102</v>
      </c>
      <c r="BN7">
        <v>106.1</v>
      </c>
      <c r="BO7">
        <v>115</v>
      </c>
      <c r="BP7">
        <v>117.1</v>
      </c>
      <c r="BQ7">
        <v>154</v>
      </c>
      <c r="BR7">
        <v>168.3</v>
      </c>
      <c r="BS7">
        <v>170</v>
      </c>
      <c r="BT7">
        <v>198.8</v>
      </c>
      <c r="BU7">
        <v>218.4</v>
      </c>
      <c r="BV7">
        <v>274.5</v>
      </c>
      <c r="BW7">
        <v>260.6</v>
      </c>
      <c r="BX7">
        <v>313.1</v>
      </c>
      <c r="BY7">
        <v>289.5</v>
      </c>
      <c r="BZ7">
        <v>355.9</v>
      </c>
      <c r="CA7">
        <v>446.6</v>
      </c>
      <c r="CB7">
        <v>22</v>
      </c>
      <c r="CC7">
        <v>30.9</v>
      </c>
      <c r="CD7">
        <v>49.3</v>
      </c>
      <c r="CE7">
        <v>70.2</v>
      </c>
      <c r="CF7">
        <v>115.9</v>
      </c>
      <c r="CG7">
        <v>194.9</v>
      </c>
      <c r="CH7">
        <v>327</v>
      </c>
      <c r="CI7">
        <v>148</v>
      </c>
      <c r="CJ7">
        <v>120</v>
      </c>
      <c r="CK7">
        <v>145</v>
      </c>
      <c r="CL7">
        <v>125</v>
      </c>
      <c r="CM7">
        <v>124</v>
      </c>
      <c r="CN7">
        <v>141</v>
      </c>
      <c r="CO7">
        <v>142</v>
      </c>
      <c r="CP7">
        <v>137</v>
      </c>
      <c r="CQ7">
        <v>123</v>
      </c>
      <c r="CR7">
        <v>150</v>
      </c>
      <c r="CS7">
        <v>161</v>
      </c>
      <c r="CT7">
        <v>161</v>
      </c>
      <c r="CU7">
        <v>156</v>
      </c>
      <c r="CV7">
        <v>189</v>
      </c>
      <c r="CW7">
        <v>160</v>
      </c>
      <c r="CX7">
        <v>171</v>
      </c>
      <c r="CY7">
        <v>149</v>
      </c>
      <c r="CZ7">
        <v>122</v>
      </c>
      <c r="DA7">
        <v>115</v>
      </c>
      <c r="DB7">
        <v>116</v>
      </c>
      <c r="DC7">
        <v>122</v>
      </c>
      <c r="DD7">
        <v>91</v>
      </c>
      <c r="DE7">
        <v>86</v>
      </c>
      <c r="DF7">
        <v>87</v>
      </c>
      <c r="DG7">
        <v>86</v>
      </c>
      <c r="DH7">
        <v>62</v>
      </c>
      <c r="DI7">
        <v>51</v>
      </c>
      <c r="DJ7">
        <v>36</v>
      </c>
      <c r="DK7">
        <v>33</v>
      </c>
      <c r="DL7">
        <v>32</v>
      </c>
      <c r="DM7">
        <v>16</v>
      </c>
      <c r="DN7">
        <v>16</v>
      </c>
      <c r="DO7">
        <v>11</v>
      </c>
      <c r="DP7">
        <v>8</v>
      </c>
      <c r="DQ7">
        <v>13</v>
      </c>
      <c r="DR7">
        <v>662</v>
      </c>
      <c r="DS7">
        <v>693</v>
      </c>
      <c r="DT7">
        <v>827</v>
      </c>
      <c r="DU7">
        <v>673</v>
      </c>
      <c r="DV7">
        <v>472</v>
      </c>
      <c r="DW7">
        <v>214</v>
      </c>
      <c r="DX7">
        <v>64</v>
      </c>
      <c r="DY7">
        <v>26.9</v>
      </c>
      <c r="DZ7">
        <v>22.4</v>
      </c>
      <c r="EA7">
        <v>30.8</v>
      </c>
      <c r="EB7">
        <v>29</v>
      </c>
      <c r="EC7">
        <v>31.8</v>
      </c>
      <c r="ED7">
        <v>35.7</v>
      </c>
      <c r="EE7">
        <v>38.5</v>
      </c>
      <c r="EF7">
        <v>40.8</v>
      </c>
      <c r="EG7">
        <v>38.5</v>
      </c>
      <c r="EH7">
        <v>50.9</v>
      </c>
      <c r="EI7">
        <v>57.1</v>
      </c>
      <c r="EJ7">
        <v>65.1</v>
      </c>
      <c r="EK7">
        <v>68.5</v>
      </c>
      <c r="EL7">
        <v>86.2</v>
      </c>
      <c r="EM7">
        <v>80.8</v>
      </c>
      <c r="EN7">
        <v>85.5</v>
      </c>
      <c r="EO7">
        <v>94.2</v>
      </c>
      <c r="EP7">
        <v>83</v>
      </c>
      <c r="EQ7">
        <v>98</v>
      </c>
      <c r="ER7">
        <v>121.6</v>
      </c>
      <c r="ES7">
        <v>151.6</v>
      </c>
      <c r="ET7">
        <v>131.9</v>
      </c>
      <c r="EU7">
        <v>133.7</v>
      </c>
      <c r="EV7">
        <v>168</v>
      </c>
      <c r="EW7">
        <v>232.4</v>
      </c>
      <c r="EX7">
        <v>203.9</v>
      </c>
      <c r="EY7">
        <v>264.2</v>
      </c>
      <c r="EZ7">
        <v>255.3</v>
      </c>
      <c r="FA7">
        <v>320.4</v>
      </c>
      <c r="FB7">
        <v>450.7</v>
      </c>
      <c r="FC7">
        <v>333.3</v>
      </c>
      <c r="FD7">
        <v>421.1</v>
      </c>
      <c r="FE7">
        <v>366.7</v>
      </c>
      <c r="FF7">
        <v>1000</v>
      </c>
      <c r="FG7">
        <v>500</v>
      </c>
      <c r="FH7">
        <v>27.8</v>
      </c>
      <c r="FI7">
        <v>40.4</v>
      </c>
      <c r="FJ7">
        <v>70.4</v>
      </c>
      <c r="FK7">
        <v>93.8</v>
      </c>
      <c r="FL7">
        <v>156</v>
      </c>
      <c r="FM7">
        <v>263.5</v>
      </c>
      <c r="FN7">
        <v>426.7</v>
      </c>
      <c r="FO7">
        <v>33</v>
      </c>
      <c r="FP7">
        <v>63</v>
      </c>
      <c r="FQ7">
        <v>62</v>
      </c>
      <c r="FR7">
        <v>57</v>
      </c>
      <c r="FS7">
        <v>46</v>
      </c>
      <c r="FT7">
        <v>56</v>
      </c>
      <c r="FU7">
        <v>51</v>
      </c>
      <c r="FV7">
        <v>61</v>
      </c>
      <c r="FW7">
        <v>76</v>
      </c>
      <c r="FX7">
        <v>71</v>
      </c>
      <c r="FY7">
        <v>72</v>
      </c>
      <c r="FZ7">
        <v>91</v>
      </c>
      <c r="GA7">
        <v>106</v>
      </c>
      <c r="GB7">
        <v>109</v>
      </c>
      <c r="GC7">
        <v>117</v>
      </c>
      <c r="GD7">
        <v>124</v>
      </c>
      <c r="GE7">
        <v>172</v>
      </c>
      <c r="GF7">
        <v>168</v>
      </c>
      <c r="GG7">
        <v>191</v>
      </c>
      <c r="GH7">
        <v>182</v>
      </c>
      <c r="GI7">
        <v>224</v>
      </c>
      <c r="GJ7">
        <v>228</v>
      </c>
      <c r="GK7">
        <v>244</v>
      </c>
      <c r="GL7">
        <v>203</v>
      </c>
      <c r="GM7">
        <v>222</v>
      </c>
      <c r="GN7">
        <v>231</v>
      </c>
      <c r="GO7">
        <v>176</v>
      </c>
      <c r="GP7">
        <v>169</v>
      </c>
      <c r="GQ7">
        <v>169</v>
      </c>
      <c r="GR7">
        <v>153</v>
      </c>
      <c r="GS7">
        <v>125</v>
      </c>
      <c r="GT7">
        <v>118</v>
      </c>
      <c r="GU7">
        <v>88</v>
      </c>
      <c r="GV7">
        <v>71</v>
      </c>
      <c r="GW7">
        <v>167</v>
      </c>
      <c r="GX7">
        <v>261</v>
      </c>
      <c r="GY7">
        <v>315</v>
      </c>
      <c r="GZ7">
        <v>495</v>
      </c>
      <c r="HA7">
        <v>837</v>
      </c>
      <c r="HB7">
        <v>1121</v>
      </c>
      <c r="HC7">
        <v>898</v>
      </c>
      <c r="HD7">
        <v>569</v>
      </c>
      <c r="HE7">
        <v>8.1</v>
      </c>
      <c r="HF7">
        <v>15.9</v>
      </c>
      <c r="HG7">
        <v>16.7</v>
      </c>
      <c r="HH7">
        <v>17.1</v>
      </c>
      <c r="HI7">
        <v>14.6</v>
      </c>
      <c r="HJ7">
        <v>17.2</v>
      </c>
      <c r="HK7">
        <v>16.1</v>
      </c>
      <c r="HL7">
        <v>19.6</v>
      </c>
      <c r="HM7">
        <v>26.2</v>
      </c>
      <c r="HN7">
        <v>23.7</v>
      </c>
      <c r="HO7">
        <v>23.5</v>
      </c>
      <c r="HP7">
        <v>31.5</v>
      </c>
      <c r="HQ7">
        <v>35</v>
      </c>
      <c r="HR7">
        <v>34.7</v>
      </c>
      <c r="HS7">
        <v>39.3</v>
      </c>
      <c r="HT7">
        <v>41.4</v>
      </c>
      <c r="HU7">
        <v>57.6</v>
      </c>
      <c r="HV7">
        <v>58.3</v>
      </c>
      <c r="HW7">
        <v>69.2</v>
      </c>
      <c r="HX7">
        <v>66.8</v>
      </c>
      <c r="HY7">
        <v>86.6</v>
      </c>
      <c r="HZ7">
        <v>98.4</v>
      </c>
      <c r="IA7">
        <v>109.6</v>
      </c>
      <c r="IB7">
        <v>103.7</v>
      </c>
      <c r="IC7">
        <v>136.2</v>
      </c>
      <c r="ID7">
        <v>160.8</v>
      </c>
      <c r="IE7">
        <v>154.1</v>
      </c>
      <c r="IF7">
        <v>189.9</v>
      </c>
      <c r="IG7">
        <v>205.6</v>
      </c>
      <c r="IH7">
        <v>253.7</v>
      </c>
      <c r="II7">
        <v>253.6</v>
      </c>
      <c r="IJ7">
        <v>302.6</v>
      </c>
      <c r="IK7">
        <v>282.1</v>
      </c>
      <c r="IL7">
        <v>331.8</v>
      </c>
      <c r="IM7">
        <v>443</v>
      </c>
      <c r="IN7">
        <v>14.3</v>
      </c>
      <c r="IO7">
        <v>20.4</v>
      </c>
      <c r="IP7">
        <v>32.8</v>
      </c>
      <c r="IQ7">
        <v>58.3</v>
      </c>
      <c r="IR7">
        <v>104.6</v>
      </c>
      <c r="IS7">
        <v>183.5</v>
      </c>
      <c r="IT7">
        <v>318.6</v>
      </c>
    </row>
    <row r="8" spans="1:254" ht="11.25">
      <c r="A8" s="2" t="s">
        <v>405</v>
      </c>
      <c r="B8" s="2" t="s">
        <v>71</v>
      </c>
      <c r="C8">
        <v>1121</v>
      </c>
      <c r="D8">
        <v>1309</v>
      </c>
      <c r="E8">
        <v>1313</v>
      </c>
      <c r="F8">
        <v>1244</v>
      </c>
      <c r="G8">
        <v>1327</v>
      </c>
      <c r="H8">
        <v>1447</v>
      </c>
      <c r="I8">
        <v>1414</v>
      </c>
      <c r="J8">
        <v>1540</v>
      </c>
      <c r="K8">
        <v>1590</v>
      </c>
      <c r="L8">
        <v>1665</v>
      </c>
      <c r="M8">
        <v>1805</v>
      </c>
      <c r="N8">
        <v>1821</v>
      </c>
      <c r="O8">
        <v>1949</v>
      </c>
      <c r="P8">
        <v>2058</v>
      </c>
      <c r="Q8">
        <v>2006</v>
      </c>
      <c r="R8">
        <v>2040</v>
      </c>
      <c r="S8">
        <v>1965</v>
      </c>
      <c r="T8">
        <v>2059</v>
      </c>
      <c r="U8">
        <v>1948</v>
      </c>
      <c r="V8">
        <v>1805</v>
      </c>
      <c r="W8">
        <v>1726</v>
      </c>
      <c r="X8">
        <v>1612</v>
      </c>
      <c r="Y8">
        <v>1420</v>
      </c>
      <c r="Z8">
        <v>1292</v>
      </c>
      <c r="AA8">
        <v>1107</v>
      </c>
      <c r="AB8">
        <v>889</v>
      </c>
      <c r="AC8">
        <v>586</v>
      </c>
      <c r="AD8">
        <v>439</v>
      </c>
      <c r="AE8">
        <v>300</v>
      </c>
      <c r="AF8">
        <v>217</v>
      </c>
      <c r="AG8">
        <v>153</v>
      </c>
      <c r="AH8">
        <v>116</v>
      </c>
      <c r="AI8">
        <v>72</v>
      </c>
      <c r="AJ8">
        <v>39</v>
      </c>
      <c r="AK8">
        <v>48</v>
      </c>
      <c r="AL8">
        <v>6314</v>
      </c>
      <c r="AM8">
        <v>7656</v>
      </c>
      <c r="AN8">
        <v>9639</v>
      </c>
      <c r="AO8">
        <v>9817</v>
      </c>
      <c r="AP8">
        <v>7157</v>
      </c>
      <c r="AQ8">
        <v>2431</v>
      </c>
      <c r="AR8">
        <v>428</v>
      </c>
      <c r="AS8">
        <v>8.9</v>
      </c>
      <c r="AT8">
        <v>10.1</v>
      </c>
      <c r="AU8">
        <v>10.9</v>
      </c>
      <c r="AV8">
        <v>11.4</v>
      </c>
      <c r="AW8">
        <v>13.1</v>
      </c>
      <c r="AX8">
        <v>14.3</v>
      </c>
      <c r="AY8">
        <v>15</v>
      </c>
      <c r="AZ8">
        <v>17.3</v>
      </c>
      <c r="BA8">
        <v>19.8</v>
      </c>
      <c r="BB8">
        <v>22</v>
      </c>
      <c r="BC8">
        <v>25.9</v>
      </c>
      <c r="BD8">
        <v>28</v>
      </c>
      <c r="BE8">
        <v>32.9</v>
      </c>
      <c r="BF8">
        <v>37.2</v>
      </c>
      <c r="BG8">
        <v>40.6</v>
      </c>
      <c r="BH8">
        <v>45.6</v>
      </c>
      <c r="BI8">
        <v>51.5</v>
      </c>
      <c r="BJ8">
        <v>61.8</v>
      </c>
      <c r="BK8">
        <v>70.3</v>
      </c>
      <c r="BL8">
        <v>76.5</v>
      </c>
      <c r="BM8">
        <v>88.9</v>
      </c>
      <c r="BN8">
        <v>102.7</v>
      </c>
      <c r="BO8">
        <v>111</v>
      </c>
      <c r="BP8">
        <v>134.4</v>
      </c>
      <c r="BQ8">
        <v>151.9</v>
      </c>
      <c r="BR8">
        <v>164</v>
      </c>
      <c r="BS8">
        <v>185.2</v>
      </c>
      <c r="BT8">
        <v>209.4</v>
      </c>
      <c r="BU8">
        <v>212.5</v>
      </c>
      <c r="BV8">
        <v>249.7</v>
      </c>
      <c r="BW8">
        <v>274.7</v>
      </c>
      <c r="BX8">
        <v>309.3</v>
      </c>
      <c r="BY8">
        <v>339.6</v>
      </c>
      <c r="BZ8">
        <v>419.4</v>
      </c>
      <c r="CA8">
        <v>396.7</v>
      </c>
      <c r="CB8">
        <v>10.8</v>
      </c>
      <c r="CC8">
        <v>17.4</v>
      </c>
      <c r="CD8">
        <v>32.3</v>
      </c>
      <c r="CE8">
        <v>58.6</v>
      </c>
      <c r="CF8">
        <v>110.5</v>
      </c>
      <c r="CG8">
        <v>187.5</v>
      </c>
      <c r="CH8">
        <v>315.2</v>
      </c>
      <c r="CI8">
        <v>728</v>
      </c>
      <c r="CJ8">
        <v>873</v>
      </c>
      <c r="CK8">
        <v>856</v>
      </c>
      <c r="CL8">
        <v>869</v>
      </c>
      <c r="CM8">
        <v>898</v>
      </c>
      <c r="CN8">
        <v>978</v>
      </c>
      <c r="CO8">
        <v>972</v>
      </c>
      <c r="CP8">
        <v>1061</v>
      </c>
      <c r="CQ8">
        <v>1113</v>
      </c>
      <c r="CR8">
        <v>1116</v>
      </c>
      <c r="CS8">
        <v>1268</v>
      </c>
      <c r="CT8">
        <v>1272</v>
      </c>
      <c r="CU8">
        <v>1393</v>
      </c>
      <c r="CV8">
        <v>1493</v>
      </c>
      <c r="CW8">
        <v>1436</v>
      </c>
      <c r="CX8">
        <v>1481</v>
      </c>
      <c r="CY8">
        <v>1397</v>
      </c>
      <c r="CZ8">
        <v>1470</v>
      </c>
      <c r="DA8">
        <v>1410</v>
      </c>
      <c r="DB8">
        <v>1314</v>
      </c>
      <c r="DC8">
        <v>1268</v>
      </c>
      <c r="DD8">
        <v>1191</v>
      </c>
      <c r="DE8">
        <v>1036</v>
      </c>
      <c r="DF8">
        <v>963</v>
      </c>
      <c r="DG8">
        <v>838</v>
      </c>
      <c r="DH8">
        <v>670</v>
      </c>
      <c r="DI8">
        <v>455</v>
      </c>
      <c r="DJ8">
        <v>334</v>
      </c>
      <c r="DK8">
        <v>237</v>
      </c>
      <c r="DL8">
        <v>175</v>
      </c>
      <c r="DM8">
        <v>121</v>
      </c>
      <c r="DN8">
        <v>94</v>
      </c>
      <c r="DO8">
        <v>56</v>
      </c>
      <c r="DP8">
        <v>32</v>
      </c>
      <c r="DQ8">
        <v>44</v>
      </c>
      <c r="DR8">
        <v>4224</v>
      </c>
      <c r="DS8">
        <v>5240</v>
      </c>
      <c r="DT8">
        <v>6862</v>
      </c>
      <c r="DU8">
        <v>7072</v>
      </c>
      <c r="DV8">
        <v>5296</v>
      </c>
      <c r="DW8">
        <v>1871</v>
      </c>
      <c r="DX8">
        <v>347</v>
      </c>
      <c r="DY8">
        <v>11</v>
      </c>
      <c r="DZ8">
        <v>12.7</v>
      </c>
      <c r="EA8">
        <v>13.3</v>
      </c>
      <c r="EB8">
        <v>14.8</v>
      </c>
      <c r="EC8">
        <v>16.4</v>
      </c>
      <c r="ED8">
        <v>17.8</v>
      </c>
      <c r="EE8">
        <v>19</v>
      </c>
      <c r="EF8">
        <v>21.8</v>
      </c>
      <c r="EG8">
        <v>25.3</v>
      </c>
      <c r="EH8">
        <v>26.6</v>
      </c>
      <c r="EI8">
        <v>32.6</v>
      </c>
      <c r="EJ8">
        <v>34.7</v>
      </c>
      <c r="EK8">
        <v>41.3</v>
      </c>
      <c r="EL8">
        <v>47</v>
      </c>
      <c r="EM8">
        <v>50.1</v>
      </c>
      <c r="EN8">
        <v>56.8</v>
      </c>
      <c r="EO8">
        <v>61.7</v>
      </c>
      <c r="EP8">
        <v>73.7</v>
      </c>
      <c r="EQ8">
        <v>82.6</v>
      </c>
      <c r="ER8">
        <v>89.4</v>
      </c>
      <c r="ES8">
        <v>104</v>
      </c>
      <c r="ET8">
        <v>120.4</v>
      </c>
      <c r="EU8">
        <v>125.1</v>
      </c>
      <c r="EV8">
        <v>151.3</v>
      </c>
      <c r="EW8">
        <v>170.5</v>
      </c>
      <c r="EX8">
        <v>180.4</v>
      </c>
      <c r="EY8">
        <v>205.8</v>
      </c>
      <c r="EZ8">
        <v>224.2</v>
      </c>
      <c r="FA8">
        <v>231.7</v>
      </c>
      <c r="FB8">
        <v>270.1</v>
      </c>
      <c r="FC8">
        <v>294.4</v>
      </c>
      <c r="FD8">
        <v>328.7</v>
      </c>
      <c r="FE8">
        <v>335.3</v>
      </c>
      <c r="FF8">
        <v>438.4</v>
      </c>
      <c r="FG8">
        <v>488.9</v>
      </c>
      <c r="FH8">
        <v>13.5</v>
      </c>
      <c r="FI8">
        <v>21.8</v>
      </c>
      <c r="FJ8">
        <v>40.4</v>
      </c>
      <c r="FK8">
        <v>70.4</v>
      </c>
      <c r="FL8">
        <v>127.2</v>
      </c>
      <c r="FM8">
        <v>205.9</v>
      </c>
      <c r="FN8">
        <v>337.9</v>
      </c>
      <c r="FO8">
        <v>393</v>
      </c>
      <c r="FP8">
        <v>436</v>
      </c>
      <c r="FQ8">
        <v>457</v>
      </c>
      <c r="FR8">
        <v>375</v>
      </c>
      <c r="FS8">
        <v>429</v>
      </c>
      <c r="FT8">
        <v>469</v>
      </c>
      <c r="FU8">
        <v>442</v>
      </c>
      <c r="FV8">
        <v>479</v>
      </c>
      <c r="FW8">
        <v>477</v>
      </c>
      <c r="FX8">
        <v>549</v>
      </c>
      <c r="FY8">
        <v>537</v>
      </c>
      <c r="FZ8">
        <v>549</v>
      </c>
      <c r="GA8">
        <v>556</v>
      </c>
      <c r="GB8">
        <v>565</v>
      </c>
      <c r="GC8">
        <v>570</v>
      </c>
      <c r="GD8">
        <v>559</v>
      </c>
      <c r="GE8">
        <v>568</v>
      </c>
      <c r="GF8">
        <v>589</v>
      </c>
      <c r="GG8">
        <v>538</v>
      </c>
      <c r="GH8">
        <v>491</v>
      </c>
      <c r="GI8">
        <v>458</v>
      </c>
      <c r="GJ8">
        <v>421</v>
      </c>
      <c r="GK8">
        <v>384</v>
      </c>
      <c r="GL8">
        <v>329</v>
      </c>
      <c r="GM8">
        <v>269</v>
      </c>
      <c r="GN8">
        <v>219</v>
      </c>
      <c r="GO8">
        <v>131</v>
      </c>
      <c r="GP8">
        <v>105</v>
      </c>
      <c r="GQ8">
        <v>63</v>
      </c>
      <c r="GR8">
        <v>42</v>
      </c>
      <c r="GS8">
        <v>32</v>
      </c>
      <c r="GT8">
        <v>22</v>
      </c>
      <c r="GU8">
        <v>16</v>
      </c>
      <c r="GV8">
        <v>7</v>
      </c>
      <c r="GW8">
        <v>4</v>
      </c>
      <c r="GX8">
        <v>2090</v>
      </c>
      <c r="GY8">
        <v>2416</v>
      </c>
      <c r="GZ8">
        <v>2777</v>
      </c>
      <c r="HA8">
        <v>2745</v>
      </c>
      <c r="HB8">
        <v>1861</v>
      </c>
      <c r="HC8">
        <v>560</v>
      </c>
      <c r="HD8">
        <v>81</v>
      </c>
      <c r="HE8">
        <v>6.7</v>
      </c>
      <c r="HF8">
        <v>7.2</v>
      </c>
      <c r="HG8">
        <v>8.2</v>
      </c>
      <c r="HH8">
        <v>7.5</v>
      </c>
      <c r="HI8">
        <v>9.2</v>
      </c>
      <c r="HJ8">
        <v>10.2</v>
      </c>
      <c r="HK8">
        <v>10.3</v>
      </c>
      <c r="HL8">
        <v>11.9</v>
      </c>
      <c r="HM8">
        <v>13.2</v>
      </c>
      <c r="HN8">
        <v>16.3</v>
      </c>
      <c r="HO8">
        <v>17.5</v>
      </c>
      <c r="HP8">
        <v>19.4</v>
      </c>
      <c r="HQ8">
        <v>21.8</v>
      </c>
      <c r="HR8">
        <v>24</v>
      </c>
      <c r="HS8">
        <v>27.4</v>
      </c>
      <c r="HT8">
        <v>29.9</v>
      </c>
      <c r="HU8">
        <v>36.7</v>
      </c>
      <c r="HV8">
        <v>44</v>
      </c>
      <c r="HW8">
        <v>50.7</v>
      </c>
      <c r="HX8">
        <v>55.2</v>
      </c>
      <c r="HY8">
        <v>63.4</v>
      </c>
      <c r="HZ8">
        <v>72.6</v>
      </c>
      <c r="IA8">
        <v>85.2</v>
      </c>
      <c r="IB8">
        <v>101.4</v>
      </c>
      <c r="IC8">
        <v>113.4</v>
      </c>
      <c r="ID8">
        <v>128.4</v>
      </c>
      <c r="IE8">
        <v>137.3</v>
      </c>
      <c r="IF8">
        <v>173.3</v>
      </c>
      <c r="IG8">
        <v>162</v>
      </c>
      <c r="IH8">
        <v>190</v>
      </c>
      <c r="II8">
        <v>219.2</v>
      </c>
      <c r="IJ8">
        <v>247.2</v>
      </c>
      <c r="IK8">
        <v>355.6</v>
      </c>
      <c r="IL8">
        <v>350</v>
      </c>
      <c r="IM8">
        <v>129</v>
      </c>
      <c r="IN8">
        <v>7.7</v>
      </c>
      <c r="IO8">
        <v>12.1</v>
      </c>
      <c r="IP8">
        <v>21.6</v>
      </c>
      <c r="IQ8">
        <v>40.9</v>
      </c>
      <c r="IR8">
        <v>80.4</v>
      </c>
      <c r="IS8">
        <v>144.5</v>
      </c>
      <c r="IT8">
        <v>244.7</v>
      </c>
    </row>
    <row r="9" spans="1:254" ht="11.25">
      <c r="A9" s="2" t="s">
        <v>406</v>
      </c>
      <c r="B9" s="2" t="s">
        <v>71</v>
      </c>
      <c r="C9">
        <v>180</v>
      </c>
      <c r="D9">
        <v>204</v>
      </c>
      <c r="E9">
        <v>241</v>
      </c>
      <c r="F9">
        <v>223</v>
      </c>
      <c r="G9">
        <v>330</v>
      </c>
      <c r="H9">
        <v>351</v>
      </c>
      <c r="I9">
        <v>402</v>
      </c>
      <c r="J9">
        <v>454</v>
      </c>
      <c r="K9">
        <v>518</v>
      </c>
      <c r="L9">
        <v>628</v>
      </c>
      <c r="M9">
        <v>733</v>
      </c>
      <c r="N9">
        <v>869</v>
      </c>
      <c r="O9">
        <v>1043</v>
      </c>
      <c r="P9">
        <v>1215</v>
      </c>
      <c r="Q9">
        <v>1411</v>
      </c>
      <c r="R9">
        <v>1670</v>
      </c>
      <c r="S9">
        <v>1838</v>
      </c>
      <c r="T9">
        <v>2007</v>
      </c>
      <c r="U9">
        <v>2159</v>
      </c>
      <c r="V9">
        <v>2389</v>
      </c>
      <c r="W9">
        <v>2583</v>
      </c>
      <c r="X9">
        <v>2858</v>
      </c>
      <c r="Y9">
        <v>3122</v>
      </c>
      <c r="Z9">
        <v>3159</v>
      </c>
      <c r="AA9">
        <v>3139</v>
      </c>
      <c r="AB9">
        <v>3206</v>
      </c>
      <c r="AC9">
        <v>2614</v>
      </c>
      <c r="AD9">
        <v>2292</v>
      </c>
      <c r="AE9">
        <v>2169</v>
      </c>
      <c r="AF9">
        <v>1884</v>
      </c>
      <c r="AG9">
        <v>1497</v>
      </c>
      <c r="AH9">
        <v>1355</v>
      </c>
      <c r="AI9">
        <v>980</v>
      </c>
      <c r="AJ9">
        <v>717</v>
      </c>
      <c r="AK9">
        <v>1438</v>
      </c>
      <c r="AL9">
        <v>1178</v>
      </c>
      <c r="AM9">
        <v>2353</v>
      </c>
      <c r="AN9">
        <v>5271</v>
      </c>
      <c r="AO9">
        <v>10063</v>
      </c>
      <c r="AP9">
        <v>14861</v>
      </c>
      <c r="AQ9">
        <v>12165</v>
      </c>
      <c r="AR9">
        <v>5987</v>
      </c>
      <c r="AS9">
        <v>12.9</v>
      </c>
      <c r="AT9">
        <v>12.6</v>
      </c>
      <c r="AU9">
        <v>14.4</v>
      </c>
      <c r="AV9">
        <v>12.9</v>
      </c>
      <c r="AW9">
        <v>18.4</v>
      </c>
      <c r="AX9">
        <v>17.6</v>
      </c>
      <c r="AY9">
        <v>19</v>
      </c>
      <c r="AZ9">
        <v>20.1</v>
      </c>
      <c r="BA9">
        <v>22.3</v>
      </c>
      <c r="BB9">
        <v>25.1</v>
      </c>
      <c r="BC9">
        <v>27.7</v>
      </c>
      <c r="BD9">
        <v>30.9</v>
      </c>
      <c r="BE9">
        <v>36.1</v>
      </c>
      <c r="BF9">
        <v>38.5</v>
      </c>
      <c r="BG9">
        <v>43.6</v>
      </c>
      <c r="BH9">
        <v>49.7</v>
      </c>
      <c r="BI9">
        <v>55.7</v>
      </c>
      <c r="BJ9">
        <v>60.3</v>
      </c>
      <c r="BK9">
        <v>67.7</v>
      </c>
      <c r="BL9">
        <v>75.2</v>
      </c>
      <c r="BM9">
        <v>84.5</v>
      </c>
      <c r="BN9">
        <v>95.7</v>
      </c>
      <c r="BO9">
        <v>111</v>
      </c>
      <c r="BP9">
        <v>125.9</v>
      </c>
      <c r="BQ9">
        <v>137.8</v>
      </c>
      <c r="BR9">
        <v>161.2</v>
      </c>
      <c r="BS9">
        <v>180.3</v>
      </c>
      <c r="BT9">
        <v>200.1</v>
      </c>
      <c r="BU9">
        <v>228.8</v>
      </c>
      <c r="BV9">
        <v>254.9</v>
      </c>
      <c r="BW9">
        <v>270.6</v>
      </c>
      <c r="BX9">
        <v>308.7</v>
      </c>
      <c r="BY9">
        <v>328.1</v>
      </c>
      <c r="BZ9">
        <v>366.4</v>
      </c>
      <c r="CA9">
        <v>443.1</v>
      </c>
      <c r="CB9">
        <v>14.4</v>
      </c>
      <c r="CC9">
        <v>21</v>
      </c>
      <c r="CD9">
        <v>35.8</v>
      </c>
      <c r="CE9">
        <v>61.5</v>
      </c>
      <c r="CF9">
        <v>108.9</v>
      </c>
      <c r="CG9">
        <v>194</v>
      </c>
      <c r="CH9">
        <v>330.6</v>
      </c>
      <c r="CI9">
        <v>57</v>
      </c>
      <c r="CJ9">
        <v>77</v>
      </c>
      <c r="CK9">
        <v>85</v>
      </c>
      <c r="CL9">
        <v>70</v>
      </c>
      <c r="CM9">
        <v>109</v>
      </c>
      <c r="CN9">
        <v>122</v>
      </c>
      <c r="CO9">
        <v>131</v>
      </c>
      <c r="CP9">
        <v>170</v>
      </c>
      <c r="CQ9">
        <v>173</v>
      </c>
      <c r="CR9">
        <v>201</v>
      </c>
      <c r="CS9">
        <v>240</v>
      </c>
      <c r="CT9">
        <v>282</v>
      </c>
      <c r="CU9">
        <v>332</v>
      </c>
      <c r="CV9">
        <v>409</v>
      </c>
      <c r="CW9">
        <v>431</v>
      </c>
      <c r="CX9">
        <v>516</v>
      </c>
      <c r="CY9">
        <v>551</v>
      </c>
      <c r="CZ9">
        <v>582</v>
      </c>
      <c r="DA9">
        <v>593</v>
      </c>
      <c r="DB9">
        <v>627</v>
      </c>
      <c r="DC9">
        <v>704</v>
      </c>
      <c r="DD9">
        <v>734</v>
      </c>
      <c r="DE9">
        <v>752</v>
      </c>
      <c r="DF9">
        <v>794</v>
      </c>
      <c r="DG9">
        <v>737</v>
      </c>
      <c r="DH9">
        <v>725</v>
      </c>
      <c r="DI9">
        <v>607</v>
      </c>
      <c r="DJ9">
        <v>502</v>
      </c>
      <c r="DK9">
        <v>439</v>
      </c>
      <c r="DL9">
        <v>382</v>
      </c>
      <c r="DM9">
        <v>275</v>
      </c>
      <c r="DN9">
        <v>265</v>
      </c>
      <c r="DO9">
        <v>156</v>
      </c>
      <c r="DP9">
        <v>123</v>
      </c>
      <c r="DQ9">
        <v>227</v>
      </c>
      <c r="DR9">
        <v>398</v>
      </c>
      <c r="DS9">
        <v>797</v>
      </c>
      <c r="DT9">
        <v>1694</v>
      </c>
      <c r="DU9">
        <v>2869</v>
      </c>
      <c r="DV9">
        <v>3721</v>
      </c>
      <c r="DW9">
        <v>2655</v>
      </c>
      <c r="DX9">
        <v>1046</v>
      </c>
      <c r="DY9">
        <v>16.8</v>
      </c>
      <c r="DZ9">
        <v>20</v>
      </c>
      <c r="EA9">
        <v>20.9</v>
      </c>
      <c r="EB9">
        <v>17.5</v>
      </c>
      <c r="EC9">
        <v>27</v>
      </c>
      <c r="ED9">
        <v>28.4</v>
      </c>
      <c r="EE9">
        <v>29.2</v>
      </c>
      <c r="EF9">
        <v>36</v>
      </c>
      <c r="EG9">
        <v>36.3</v>
      </c>
      <c r="EH9">
        <v>38.8</v>
      </c>
      <c r="EI9">
        <v>45</v>
      </c>
      <c r="EJ9">
        <v>51.6</v>
      </c>
      <c r="EK9">
        <v>59.4</v>
      </c>
      <c r="EL9">
        <v>66.8</v>
      </c>
      <c r="EM9">
        <v>68.5</v>
      </c>
      <c r="EN9">
        <v>80.6</v>
      </c>
      <c r="EO9">
        <v>89.1</v>
      </c>
      <c r="EP9">
        <v>94.6</v>
      </c>
      <c r="EQ9">
        <v>99.9</v>
      </c>
      <c r="ER9">
        <v>106.6</v>
      </c>
      <c r="ES9">
        <v>124.9</v>
      </c>
      <c r="ET9">
        <v>137.9</v>
      </c>
      <c r="EU9">
        <v>148.5</v>
      </c>
      <c r="EV9">
        <v>174.4</v>
      </c>
      <c r="EW9">
        <v>178.7</v>
      </c>
      <c r="EX9">
        <v>203.1</v>
      </c>
      <c r="EY9">
        <v>239.7</v>
      </c>
      <c r="EZ9">
        <v>260.4</v>
      </c>
      <c r="FA9">
        <v>278.4</v>
      </c>
      <c r="FB9">
        <v>324</v>
      </c>
      <c r="FC9">
        <v>337.8</v>
      </c>
      <c r="FD9">
        <v>392</v>
      </c>
      <c r="FE9">
        <v>350.6</v>
      </c>
      <c r="FF9">
        <v>414.1</v>
      </c>
      <c r="FG9">
        <v>513.6</v>
      </c>
      <c r="FH9">
        <v>20.6</v>
      </c>
      <c r="FI9">
        <v>34</v>
      </c>
      <c r="FJ9">
        <v>58.8</v>
      </c>
      <c r="FK9">
        <v>93.9</v>
      </c>
      <c r="FL9">
        <v>150.7</v>
      </c>
      <c r="FM9">
        <v>246.2</v>
      </c>
      <c r="FN9">
        <v>391.2</v>
      </c>
      <c r="FO9">
        <v>123</v>
      </c>
      <c r="FP9">
        <v>127</v>
      </c>
      <c r="FQ9">
        <v>156</v>
      </c>
      <c r="FR9">
        <v>153</v>
      </c>
      <c r="FS9">
        <v>221</v>
      </c>
      <c r="FT9">
        <v>229</v>
      </c>
      <c r="FU9">
        <v>271</v>
      </c>
      <c r="FV9">
        <v>284</v>
      </c>
      <c r="FW9">
        <v>345</v>
      </c>
      <c r="FX9">
        <v>427</v>
      </c>
      <c r="FY9">
        <v>493</v>
      </c>
      <c r="FZ9">
        <v>587</v>
      </c>
      <c r="GA9">
        <v>711</v>
      </c>
      <c r="GB9">
        <v>806</v>
      </c>
      <c r="GC9">
        <v>980</v>
      </c>
      <c r="GD9">
        <v>1154</v>
      </c>
      <c r="GE9">
        <v>1287</v>
      </c>
      <c r="GF9">
        <v>1425</v>
      </c>
      <c r="GG9">
        <v>1566</v>
      </c>
      <c r="GH9">
        <v>1762</v>
      </c>
      <c r="GI9">
        <v>1879</v>
      </c>
      <c r="GJ9">
        <v>2124</v>
      </c>
      <c r="GK9">
        <v>2370</v>
      </c>
      <c r="GL9">
        <v>2365</v>
      </c>
      <c r="GM9">
        <v>2402</v>
      </c>
      <c r="GN9">
        <v>2481</v>
      </c>
      <c r="GO9">
        <v>2007</v>
      </c>
      <c r="GP9">
        <v>1790</v>
      </c>
      <c r="GQ9">
        <v>1730</v>
      </c>
      <c r="GR9">
        <v>1502</v>
      </c>
      <c r="GS9">
        <v>1222</v>
      </c>
      <c r="GT9">
        <v>1090</v>
      </c>
      <c r="GU9">
        <v>824</v>
      </c>
      <c r="GV9">
        <v>594</v>
      </c>
      <c r="GW9">
        <v>1211</v>
      </c>
      <c r="GX9">
        <v>780</v>
      </c>
      <c r="GY9">
        <v>1556</v>
      </c>
      <c r="GZ9">
        <v>3577</v>
      </c>
      <c r="HA9">
        <v>7194</v>
      </c>
      <c r="HB9">
        <v>11140</v>
      </c>
      <c r="HC9">
        <v>9510</v>
      </c>
      <c r="HD9">
        <v>4941</v>
      </c>
      <c r="HE9">
        <v>11.7</v>
      </c>
      <c r="HF9">
        <v>10.3</v>
      </c>
      <c r="HG9">
        <v>12.3</v>
      </c>
      <c r="HH9">
        <v>11.5</v>
      </c>
      <c r="HI9">
        <v>15.9</v>
      </c>
      <c r="HJ9">
        <v>14.6</v>
      </c>
      <c r="HK9">
        <v>16.3</v>
      </c>
      <c r="HL9">
        <v>15.9</v>
      </c>
      <c r="HM9">
        <v>18.7</v>
      </c>
      <c r="HN9">
        <v>21.5</v>
      </c>
      <c r="HO9">
        <v>23.3</v>
      </c>
      <c r="HP9">
        <v>26</v>
      </c>
      <c r="HQ9">
        <v>30.5</v>
      </c>
      <c r="HR9">
        <v>31.7</v>
      </c>
      <c r="HS9">
        <v>37.6</v>
      </c>
      <c r="HT9">
        <v>42.4</v>
      </c>
      <c r="HU9">
        <v>48</v>
      </c>
      <c r="HV9">
        <v>52.5</v>
      </c>
      <c r="HW9">
        <v>60.3</v>
      </c>
      <c r="HX9">
        <v>68.1</v>
      </c>
      <c r="HY9">
        <v>75.3</v>
      </c>
      <c r="HZ9">
        <v>86.6</v>
      </c>
      <c r="IA9">
        <v>102.8</v>
      </c>
      <c r="IB9">
        <v>115.1</v>
      </c>
      <c r="IC9">
        <v>128.8</v>
      </c>
      <c r="ID9">
        <v>152.1</v>
      </c>
      <c r="IE9">
        <v>167.8</v>
      </c>
      <c r="IF9">
        <v>187.9</v>
      </c>
      <c r="IG9">
        <v>218.9</v>
      </c>
      <c r="IH9">
        <v>241.8</v>
      </c>
      <c r="II9">
        <v>259</v>
      </c>
      <c r="IJ9">
        <v>293.6</v>
      </c>
      <c r="IK9">
        <v>324.2</v>
      </c>
      <c r="IL9">
        <v>357.8</v>
      </c>
      <c r="IM9">
        <v>432</v>
      </c>
      <c r="IN9">
        <v>12.4</v>
      </c>
      <c r="IO9">
        <v>17.6</v>
      </c>
      <c r="IP9">
        <v>30.2</v>
      </c>
      <c r="IQ9">
        <v>54.1</v>
      </c>
      <c r="IR9">
        <v>99.7</v>
      </c>
      <c r="IS9">
        <v>183.2</v>
      </c>
      <c r="IT9">
        <v>320.1</v>
      </c>
    </row>
    <row r="10" spans="1:254" ht="11.25">
      <c r="A10" s="2" t="s">
        <v>407</v>
      </c>
      <c r="B10" s="2" t="s">
        <v>71</v>
      </c>
      <c r="C10">
        <v>302</v>
      </c>
      <c r="D10">
        <v>300</v>
      </c>
      <c r="E10">
        <v>294</v>
      </c>
      <c r="F10">
        <v>295</v>
      </c>
      <c r="G10">
        <v>286</v>
      </c>
      <c r="H10">
        <v>321</v>
      </c>
      <c r="I10">
        <v>324</v>
      </c>
      <c r="J10">
        <v>314</v>
      </c>
      <c r="K10">
        <v>345</v>
      </c>
      <c r="L10">
        <v>298</v>
      </c>
      <c r="M10">
        <v>371</v>
      </c>
      <c r="N10">
        <v>335</v>
      </c>
      <c r="O10">
        <v>341</v>
      </c>
      <c r="P10">
        <v>349</v>
      </c>
      <c r="Q10">
        <v>310</v>
      </c>
      <c r="R10">
        <v>326</v>
      </c>
      <c r="S10">
        <v>310</v>
      </c>
      <c r="T10">
        <v>312</v>
      </c>
      <c r="U10">
        <v>276</v>
      </c>
      <c r="V10">
        <v>281</v>
      </c>
      <c r="W10">
        <v>243</v>
      </c>
      <c r="X10">
        <v>246</v>
      </c>
      <c r="Y10">
        <v>246</v>
      </c>
      <c r="Z10">
        <v>205</v>
      </c>
      <c r="AA10">
        <v>219</v>
      </c>
      <c r="AB10">
        <v>181</v>
      </c>
      <c r="AC10">
        <v>140</v>
      </c>
      <c r="AD10">
        <v>123</v>
      </c>
      <c r="AE10">
        <v>106</v>
      </c>
      <c r="AF10">
        <v>69</v>
      </c>
      <c r="AG10">
        <v>63</v>
      </c>
      <c r="AH10">
        <v>46</v>
      </c>
      <c r="AI10">
        <v>37</v>
      </c>
      <c r="AJ10">
        <v>35</v>
      </c>
      <c r="AK10">
        <v>49</v>
      </c>
      <c r="AL10">
        <v>1477</v>
      </c>
      <c r="AM10">
        <v>1602</v>
      </c>
      <c r="AN10">
        <v>1706</v>
      </c>
      <c r="AO10">
        <v>1505</v>
      </c>
      <c r="AP10">
        <v>1159</v>
      </c>
      <c r="AQ10">
        <v>619</v>
      </c>
      <c r="AR10">
        <v>230</v>
      </c>
      <c r="AS10">
        <v>15.8</v>
      </c>
      <c r="AT10">
        <v>15.6</v>
      </c>
      <c r="AU10">
        <v>16.5</v>
      </c>
      <c r="AV10">
        <v>18.5</v>
      </c>
      <c r="AW10">
        <v>19.4</v>
      </c>
      <c r="AX10">
        <v>22</v>
      </c>
      <c r="AY10">
        <v>24.8</v>
      </c>
      <c r="AZ10">
        <v>26.1</v>
      </c>
      <c r="BA10">
        <v>33.7</v>
      </c>
      <c r="BB10">
        <v>30.8</v>
      </c>
      <c r="BC10">
        <v>42.9</v>
      </c>
      <c r="BD10">
        <v>43.1</v>
      </c>
      <c r="BE10">
        <v>49.3</v>
      </c>
      <c r="BF10">
        <v>54.4</v>
      </c>
      <c r="BG10">
        <v>54</v>
      </c>
      <c r="BH10">
        <v>62.6</v>
      </c>
      <c r="BI10">
        <v>70.9</v>
      </c>
      <c r="BJ10">
        <v>83.5</v>
      </c>
      <c r="BK10">
        <v>80.5</v>
      </c>
      <c r="BL10">
        <v>98.1</v>
      </c>
      <c r="BM10">
        <v>95.2</v>
      </c>
      <c r="BN10">
        <v>116</v>
      </c>
      <c r="BO10">
        <v>128.5</v>
      </c>
      <c r="BP10">
        <v>134.6</v>
      </c>
      <c r="BQ10">
        <v>160.6</v>
      </c>
      <c r="BR10">
        <v>169.5</v>
      </c>
      <c r="BS10">
        <v>217.1</v>
      </c>
      <c r="BT10">
        <v>235.6</v>
      </c>
      <c r="BU10">
        <v>251.2</v>
      </c>
      <c r="BV10">
        <v>214.3</v>
      </c>
      <c r="BW10">
        <v>272.7</v>
      </c>
      <c r="BX10">
        <v>265.9</v>
      </c>
      <c r="BY10">
        <v>327.4</v>
      </c>
      <c r="BZ10">
        <v>448.7</v>
      </c>
      <c r="CA10">
        <v>429.8</v>
      </c>
      <c r="CB10">
        <v>17</v>
      </c>
      <c r="CC10">
        <v>26.9</v>
      </c>
      <c r="CD10">
        <v>48.1</v>
      </c>
      <c r="CE10">
        <v>76.7</v>
      </c>
      <c r="CF10">
        <v>122.3</v>
      </c>
      <c r="CG10">
        <v>207.8</v>
      </c>
      <c r="CH10">
        <v>324.4</v>
      </c>
      <c r="CI10">
        <v>191</v>
      </c>
      <c r="CJ10">
        <v>182</v>
      </c>
      <c r="CK10">
        <v>168</v>
      </c>
      <c r="CL10">
        <v>170</v>
      </c>
      <c r="CM10">
        <v>167</v>
      </c>
      <c r="CN10">
        <v>193</v>
      </c>
      <c r="CO10">
        <v>190</v>
      </c>
      <c r="CP10">
        <v>180</v>
      </c>
      <c r="CQ10">
        <v>194</v>
      </c>
      <c r="CR10">
        <v>152</v>
      </c>
      <c r="CS10">
        <v>200</v>
      </c>
      <c r="CT10">
        <v>191</v>
      </c>
      <c r="CU10">
        <v>190</v>
      </c>
      <c r="CV10">
        <v>193</v>
      </c>
      <c r="CW10">
        <v>167</v>
      </c>
      <c r="CX10">
        <v>172</v>
      </c>
      <c r="CY10">
        <v>155</v>
      </c>
      <c r="CZ10">
        <v>141</v>
      </c>
      <c r="DA10">
        <v>121</v>
      </c>
      <c r="DB10">
        <v>129</v>
      </c>
      <c r="DC10">
        <v>91</v>
      </c>
      <c r="DD10">
        <v>94</v>
      </c>
      <c r="DE10">
        <v>83</v>
      </c>
      <c r="DF10">
        <v>72</v>
      </c>
      <c r="DG10">
        <v>56</v>
      </c>
      <c r="DH10">
        <v>48</v>
      </c>
      <c r="DI10">
        <v>36</v>
      </c>
      <c r="DJ10">
        <v>25</v>
      </c>
      <c r="DK10">
        <v>26</v>
      </c>
      <c r="DL10">
        <v>12</v>
      </c>
      <c r="DM10">
        <v>13</v>
      </c>
      <c r="DN10">
        <v>8</v>
      </c>
      <c r="DO10">
        <v>7</v>
      </c>
      <c r="DP10">
        <v>3</v>
      </c>
      <c r="DQ10">
        <v>3</v>
      </c>
      <c r="DR10">
        <v>878</v>
      </c>
      <c r="DS10">
        <v>909</v>
      </c>
      <c r="DT10">
        <v>941</v>
      </c>
      <c r="DU10">
        <v>718</v>
      </c>
      <c r="DV10">
        <v>396</v>
      </c>
      <c r="DW10">
        <v>147</v>
      </c>
      <c r="DX10">
        <v>34</v>
      </c>
      <c r="DY10">
        <v>22.5</v>
      </c>
      <c r="DZ10">
        <v>21.6</v>
      </c>
      <c r="EA10">
        <v>21.7</v>
      </c>
      <c r="EB10">
        <v>24.7</v>
      </c>
      <c r="EC10">
        <v>26.2</v>
      </c>
      <c r="ED10">
        <v>31.2</v>
      </c>
      <c r="EE10">
        <v>34.1</v>
      </c>
      <c r="EF10">
        <v>34.6</v>
      </c>
      <c r="EG10">
        <v>45.2</v>
      </c>
      <c r="EH10">
        <v>38.3</v>
      </c>
      <c r="EI10">
        <v>56.6</v>
      </c>
      <c r="EJ10">
        <v>61.6</v>
      </c>
      <c r="EK10">
        <v>71.9</v>
      </c>
      <c r="EL10">
        <v>77.4</v>
      </c>
      <c r="EM10">
        <v>77.4</v>
      </c>
      <c r="EN10">
        <v>87.5</v>
      </c>
      <c r="EO10">
        <v>99.2</v>
      </c>
      <c r="EP10">
        <v>107.8</v>
      </c>
      <c r="EQ10">
        <v>108.9</v>
      </c>
      <c r="ER10">
        <v>149.7</v>
      </c>
      <c r="ES10">
        <v>125.3</v>
      </c>
      <c r="ET10">
        <v>169.1</v>
      </c>
      <c r="EU10">
        <v>167</v>
      </c>
      <c r="EV10">
        <v>185.1</v>
      </c>
      <c r="EW10">
        <v>166.2</v>
      </c>
      <c r="EX10">
        <v>206</v>
      </c>
      <c r="EY10">
        <v>266.7</v>
      </c>
      <c r="EZ10">
        <v>287.4</v>
      </c>
      <c r="FA10">
        <v>361.1</v>
      </c>
      <c r="FB10">
        <v>244.9</v>
      </c>
      <c r="FC10">
        <v>325</v>
      </c>
      <c r="FD10">
        <v>296.3</v>
      </c>
      <c r="FE10">
        <v>388.9</v>
      </c>
      <c r="FF10">
        <v>333.3</v>
      </c>
      <c r="FG10">
        <v>500</v>
      </c>
      <c r="FH10">
        <v>23.2</v>
      </c>
      <c r="FI10">
        <v>36</v>
      </c>
      <c r="FJ10">
        <v>67.6</v>
      </c>
      <c r="FK10">
        <v>105.4</v>
      </c>
      <c r="FL10">
        <v>158.1</v>
      </c>
      <c r="FM10">
        <v>255.2</v>
      </c>
      <c r="FN10">
        <v>340</v>
      </c>
      <c r="FO10">
        <v>111</v>
      </c>
      <c r="FP10">
        <v>118</v>
      </c>
      <c r="FQ10">
        <v>126</v>
      </c>
      <c r="FR10">
        <v>125</v>
      </c>
      <c r="FS10">
        <v>119</v>
      </c>
      <c r="FT10">
        <v>128</v>
      </c>
      <c r="FU10">
        <v>134</v>
      </c>
      <c r="FV10">
        <v>134</v>
      </c>
      <c r="FW10">
        <v>151</v>
      </c>
      <c r="FX10">
        <v>146</v>
      </c>
      <c r="FY10">
        <v>171</v>
      </c>
      <c r="FZ10">
        <v>144</v>
      </c>
      <c r="GA10">
        <v>151</v>
      </c>
      <c r="GB10">
        <v>156</v>
      </c>
      <c r="GC10">
        <v>143</v>
      </c>
      <c r="GD10">
        <v>154</v>
      </c>
      <c r="GE10">
        <v>155</v>
      </c>
      <c r="GF10">
        <v>171</v>
      </c>
      <c r="GG10">
        <v>155</v>
      </c>
      <c r="GH10">
        <v>152</v>
      </c>
      <c r="GI10">
        <v>152</v>
      </c>
      <c r="GJ10">
        <v>152</v>
      </c>
      <c r="GK10">
        <v>163</v>
      </c>
      <c r="GL10">
        <v>133</v>
      </c>
      <c r="GM10">
        <v>163</v>
      </c>
      <c r="GN10">
        <v>133</v>
      </c>
      <c r="GO10">
        <v>104</v>
      </c>
      <c r="GP10">
        <v>98</v>
      </c>
      <c r="GQ10">
        <v>80</v>
      </c>
      <c r="GR10">
        <v>57</v>
      </c>
      <c r="GS10">
        <v>50</v>
      </c>
      <c r="GT10">
        <v>38</v>
      </c>
      <c r="GU10">
        <v>30</v>
      </c>
      <c r="GV10">
        <v>32</v>
      </c>
      <c r="GW10">
        <v>46</v>
      </c>
      <c r="GX10">
        <v>599</v>
      </c>
      <c r="GY10">
        <v>693</v>
      </c>
      <c r="GZ10">
        <v>765</v>
      </c>
      <c r="HA10">
        <v>787</v>
      </c>
      <c r="HB10">
        <v>763</v>
      </c>
      <c r="HC10">
        <v>472</v>
      </c>
      <c r="HD10">
        <v>196</v>
      </c>
      <c r="HE10">
        <v>10.4</v>
      </c>
      <c r="HF10">
        <v>11</v>
      </c>
      <c r="HG10">
        <v>12.5</v>
      </c>
      <c r="HH10">
        <v>13.8</v>
      </c>
      <c r="HI10">
        <v>14.2</v>
      </c>
      <c r="HJ10">
        <v>15.2</v>
      </c>
      <c r="HK10">
        <v>17.9</v>
      </c>
      <c r="HL10">
        <v>19.6</v>
      </c>
      <c r="HM10">
        <v>25.4</v>
      </c>
      <c r="HN10">
        <v>25.6</v>
      </c>
      <c r="HO10">
        <v>33.4</v>
      </c>
      <c r="HP10">
        <v>30.8</v>
      </c>
      <c r="HQ10">
        <v>35.4</v>
      </c>
      <c r="HR10">
        <v>39.7</v>
      </c>
      <c r="HS10">
        <v>40</v>
      </c>
      <c r="HT10">
        <v>47.5</v>
      </c>
      <c r="HU10">
        <v>55.1</v>
      </c>
      <c r="HV10">
        <v>70.5</v>
      </c>
      <c r="HW10">
        <v>66.9</v>
      </c>
      <c r="HX10">
        <v>75.9</v>
      </c>
      <c r="HY10">
        <v>83.2</v>
      </c>
      <c r="HZ10">
        <v>97.1</v>
      </c>
      <c r="IA10">
        <v>115</v>
      </c>
      <c r="IB10">
        <v>117.3</v>
      </c>
      <c r="IC10">
        <v>158.7</v>
      </c>
      <c r="ID10">
        <v>159.3</v>
      </c>
      <c r="IE10">
        <v>203.9</v>
      </c>
      <c r="IF10">
        <v>225.3</v>
      </c>
      <c r="IG10">
        <v>228.6</v>
      </c>
      <c r="IH10">
        <v>208.8</v>
      </c>
      <c r="II10">
        <v>261.8</v>
      </c>
      <c r="IJ10">
        <v>260.3</v>
      </c>
      <c r="IK10">
        <v>315.8</v>
      </c>
      <c r="IL10">
        <v>463.8</v>
      </c>
      <c r="IM10">
        <v>425.9</v>
      </c>
      <c r="IN10">
        <v>12.2</v>
      </c>
      <c r="IO10">
        <v>20.1</v>
      </c>
      <c r="IP10">
        <v>35.5</v>
      </c>
      <c r="IQ10">
        <v>61.5</v>
      </c>
      <c r="IR10">
        <v>109.5</v>
      </c>
      <c r="IS10">
        <v>196.4</v>
      </c>
      <c r="IT10">
        <v>321.8</v>
      </c>
    </row>
    <row r="13" spans="1:10" ht="12.75">
      <c r="A13" s="1" t="s">
        <v>358</v>
      </c>
      <c r="J13" s="58" t="s">
        <v>518</v>
      </c>
    </row>
    <row r="14" spans="1:11" ht="11.25">
      <c r="J14" s="58" t="s">
        <v>595</v>
      </c>
      <c r="K14" s="3">
        <f>SUM(ES6:FG6)/100000</f>
        <v>0.039358000000000004</v>
      </c>
    </row>
    <row r="15" spans="1:11" ht="11.25">
      <c r="A15" t="s">
        <v>101</v>
      </c>
      <c r="J15" s="58" t="s">
        <v>596</v>
      </c>
      <c r="K15" s="3">
        <f>SUM(HY6:IM6)/100000</f>
        <v>0.031229</v>
      </c>
    </row>
    <row r="16" spans="1:11" ht="11.25">
      <c r="J16" s="58" t="s">
        <v>597</v>
      </c>
      <c r="K16" s="3">
        <f>SUM(BM6:CA6)/100000</f>
        <v>0.033125999999999996</v>
      </c>
    </row>
    <row r="17" ht="11.25">
      <c r="A17" t="s">
        <v>102</v>
      </c>
    </row>
    <row r="18" spans="1:11" ht="11.25">
      <c r="A18" t="s">
        <v>103</v>
      </c>
      <c r="J18" s="58" t="s">
        <v>519</v>
      </c>
      <c r="K18" s="3">
        <f>SUM(EI6:FG6)/100000</f>
        <v>0.04570099999999999</v>
      </c>
    </row>
    <row r="19" spans="1:11" ht="11.25">
      <c r="A19" t="s">
        <v>104</v>
      </c>
      <c r="J19" s="58" t="s">
        <v>520</v>
      </c>
      <c r="K19" s="3">
        <f>SUM(HO6:IM6)/100000</f>
        <v>0.03517</v>
      </c>
    </row>
    <row r="20" spans="1:11" ht="11.25">
      <c r="A20" t="s">
        <v>105</v>
      </c>
      <c r="J20" s="58" t="s">
        <v>521</v>
      </c>
      <c r="K20" s="3">
        <f>SUM(BC6:CA6)/100000</f>
        <v>0.03804599999999999</v>
      </c>
    </row>
    <row r="21" ht="11.25">
      <c r="A21" t="s">
        <v>106</v>
      </c>
    </row>
    <row r="22" ht="11.25"/>
    <row r="23" spans="1:11" ht="11.25">
      <c r="A23" t="s">
        <v>107</v>
      </c>
      <c r="J23" s="58" t="s">
        <v>537</v>
      </c>
      <c r="K23" s="3">
        <f>SUM(DY6:FG6)/100000</f>
        <v>0.04775199999999999</v>
      </c>
    </row>
    <row r="24" spans="1:11" ht="11.25">
      <c r="J24" s="58" t="s">
        <v>538</v>
      </c>
      <c r="K24" s="3">
        <f>SUM(HE6:IM6)/100000</f>
        <v>0.036384</v>
      </c>
    </row>
    <row r="25" spans="1:11" ht="11.25">
      <c r="A25" t="s">
        <v>408</v>
      </c>
      <c r="J25" s="58" t="s">
        <v>539</v>
      </c>
      <c r="K25" s="3">
        <f>SUM(AS6:CA6)/100000</f>
        <v>0.03966399999999999</v>
      </c>
    </row>
    <row r="26" ht="11.25">
      <c r="A26" t="s">
        <v>409</v>
      </c>
    </row>
    <row r="27" ht="11.25">
      <c r="A27" t="s">
        <v>410</v>
      </c>
    </row>
    <row r="28" ht="11.25"/>
    <row r="29" ht="11.25">
      <c r="A29" t="s">
        <v>411</v>
      </c>
    </row>
    <row r="30" ht="11.25">
      <c r="A30" t="s">
        <v>412</v>
      </c>
    </row>
    <row r="31" ht="11.25"/>
    <row r="32" ht="11.25">
      <c r="A32" t="s">
        <v>319</v>
      </c>
    </row>
    <row r="33" ht="11.25"/>
    <row r="34" ht="11.25">
      <c r="A34" t="s">
        <v>127</v>
      </c>
    </row>
    <row r="35" ht="11.25">
      <c r="A35" t="s">
        <v>128</v>
      </c>
    </row>
    <row r="36" ht="11.25"/>
    <row r="37" ht="11.25">
      <c r="A37" t="s">
        <v>322</v>
      </c>
    </row>
    <row r="38" ht="11.25">
      <c r="A38" t="s">
        <v>413</v>
      </c>
    </row>
    <row r="39" ht="11.25">
      <c r="A39" t="s">
        <v>414</v>
      </c>
    </row>
    <row r="40" ht="11.25">
      <c r="A40" t="s">
        <v>415</v>
      </c>
    </row>
    <row r="41" ht="11.25">
      <c r="A41" t="s">
        <v>416</v>
      </c>
    </row>
    <row r="42" ht="11.25">
      <c r="A42" t="s">
        <v>417</v>
      </c>
    </row>
    <row r="43" ht="11.25">
      <c r="A43" t="s">
        <v>418</v>
      </c>
    </row>
    <row r="44" ht="11.25">
      <c r="A44" t="s">
        <v>419</v>
      </c>
    </row>
    <row r="45" ht="11.25">
      <c r="A45" t="s">
        <v>420</v>
      </c>
    </row>
    <row r="46" ht="11.25">
      <c r="A46" t="s">
        <v>421</v>
      </c>
    </row>
    <row r="47" ht="11.25">
      <c r="A47" t="s">
        <v>149</v>
      </c>
    </row>
    <row r="48" ht="11.25"/>
    <row r="49" ht="11.25">
      <c r="A49" t="s">
        <v>422</v>
      </c>
    </row>
    <row r="50" ht="11.25">
      <c r="A50" t="s">
        <v>423</v>
      </c>
    </row>
    <row r="51" ht="11.25"/>
    <row r="52" ht="11.25">
      <c r="A52" t="s">
        <v>326</v>
      </c>
    </row>
    <row r="53" ht="11.25">
      <c r="A53" t="s">
        <v>424</v>
      </c>
    </row>
    <row r="54" ht="11.25">
      <c r="A54" t="s">
        <v>425</v>
      </c>
    </row>
    <row r="55" ht="11.25"/>
    <row r="56" ht="11.25"/>
    <row r="57" ht="11.25">
      <c r="A57" t="s">
        <v>155</v>
      </c>
    </row>
    <row r="58" ht="11.25"/>
    <row r="59" ht="11.25">
      <c r="A59" t="s">
        <v>156</v>
      </c>
    </row>
    <row r="60" ht="11.25">
      <c r="A60" t="s">
        <v>329</v>
      </c>
    </row>
    <row r="61" ht="11.25">
      <c r="A61" t="s">
        <v>158</v>
      </c>
    </row>
    <row r="62" ht="11.25">
      <c r="A62" t="s">
        <v>159</v>
      </c>
    </row>
    <row r="63" ht="11.25">
      <c r="A63" t="s">
        <v>160</v>
      </c>
    </row>
    <row r="64" ht="11.25">
      <c r="A64" t="s">
        <v>161</v>
      </c>
    </row>
    <row r="65" ht="11.25">
      <c r="A65" t="s">
        <v>162</v>
      </c>
    </row>
    <row r="66" ht="11.25">
      <c r="A66" t="s">
        <v>163</v>
      </c>
    </row>
    <row r="67" ht="11.25">
      <c r="A67" t="s">
        <v>164</v>
      </c>
    </row>
    <row r="68" ht="11.25">
      <c r="A68" t="s">
        <v>165</v>
      </c>
    </row>
    <row r="69" ht="11.25">
      <c r="A69" t="s">
        <v>166</v>
      </c>
    </row>
    <row r="70" ht="11.25">
      <c r="A70" t="s">
        <v>167</v>
      </c>
    </row>
    <row r="71" ht="11.25">
      <c r="A71" t="s">
        <v>168</v>
      </c>
    </row>
    <row r="72" ht="11.25"/>
    <row r="73" ht="11.25">
      <c r="A73" t="s">
        <v>169</v>
      </c>
    </row>
    <row r="74" ht="11.25">
      <c r="A74" t="s">
        <v>170</v>
      </c>
    </row>
    <row r="75" ht="11.25">
      <c r="A75" t="s">
        <v>171</v>
      </c>
    </row>
    <row r="76" ht="11.25"/>
    <row r="77" ht="11.25">
      <c r="A77" t="s">
        <v>182</v>
      </c>
    </row>
    <row r="78" ht="11.25">
      <c r="A78" t="s">
        <v>183</v>
      </c>
    </row>
    <row r="79" ht="11.25">
      <c r="A79" t="s">
        <v>184</v>
      </c>
    </row>
    <row r="80" ht="11.25">
      <c r="A80" t="s">
        <v>333</v>
      </c>
    </row>
    <row r="81" ht="11.25">
      <c r="A81" t="s">
        <v>187</v>
      </c>
    </row>
    <row r="82" ht="11.25"/>
    <row r="83" ht="11.25">
      <c r="A83" t="s">
        <v>201</v>
      </c>
    </row>
    <row r="84" ht="11.25">
      <c r="A84" t="s">
        <v>426</v>
      </c>
    </row>
    <row r="85" ht="11.25">
      <c r="A85" t="s">
        <v>427</v>
      </c>
    </row>
    <row r="86" ht="11.25">
      <c r="A86" t="s">
        <v>204</v>
      </c>
    </row>
    <row r="87" ht="11.25"/>
    <row r="88" ht="11.25">
      <c r="A88" t="s">
        <v>428</v>
      </c>
    </row>
    <row r="89" ht="11.25">
      <c r="A89" t="s">
        <v>245</v>
      </c>
    </row>
    <row r="90" ht="11.25">
      <c r="A90" t="s">
        <v>429</v>
      </c>
    </row>
    <row r="91" ht="11.25"/>
    <row r="92" ht="11.25">
      <c r="A92" t="s">
        <v>214</v>
      </c>
    </row>
    <row r="93" ht="11.25"/>
    <row r="94" ht="11.25">
      <c r="A94" t="s">
        <v>215</v>
      </c>
    </row>
    <row r="95" ht="11.25">
      <c r="A95" t="s">
        <v>216</v>
      </c>
    </row>
    <row r="96" ht="11.25">
      <c r="A96" t="s">
        <v>217</v>
      </c>
    </row>
    <row r="97" ht="11.25">
      <c r="A97" t="s">
        <v>218</v>
      </c>
    </row>
    <row r="98" ht="11.25">
      <c r="A98" t="s">
        <v>219</v>
      </c>
    </row>
    <row r="99" ht="11.25">
      <c r="A99" t="s">
        <v>220</v>
      </c>
    </row>
    <row r="100" ht="11.25">
      <c r="A100" t="s">
        <v>221</v>
      </c>
    </row>
    <row r="101" ht="11.25">
      <c r="A101" t="s">
        <v>222</v>
      </c>
    </row>
    <row r="102" ht="11.25">
      <c r="A102" t="s">
        <v>223</v>
      </c>
    </row>
    <row r="103" ht="11.25">
      <c r="A103" t="s">
        <v>224</v>
      </c>
    </row>
    <row r="104" ht="11.25"/>
    <row r="105" ht="11.25">
      <c r="A105" t="s">
        <v>225</v>
      </c>
    </row>
    <row r="106" ht="11.25"/>
    <row r="107" ht="11.25">
      <c r="A107" t="s">
        <v>226</v>
      </c>
    </row>
    <row r="108" ht="11.25">
      <c r="A108" t="s">
        <v>227</v>
      </c>
    </row>
    <row r="109" ht="11.25"/>
    <row r="110" ht="11.25">
      <c r="A110" t="s">
        <v>430</v>
      </c>
    </row>
    <row r="111" ht="11.25"/>
    <row r="112" ht="11.25">
      <c r="A112" t="s">
        <v>431</v>
      </c>
    </row>
    <row r="113" ht="11.25">
      <c r="A113" t="s">
        <v>432</v>
      </c>
    </row>
    <row r="114" ht="11.25"/>
    <row r="115" ht="11.25">
      <c r="A115" t="s">
        <v>433</v>
      </c>
    </row>
    <row r="116" ht="11.25">
      <c r="A116" t="s">
        <v>434</v>
      </c>
    </row>
    <row r="117" ht="11.25"/>
    <row r="118" ht="11.25">
      <c r="A118" t="s">
        <v>230</v>
      </c>
    </row>
    <row r="119" ht="11.25">
      <c r="A119" t="s">
        <v>435</v>
      </c>
    </row>
    <row r="120" ht="11.25"/>
    <row r="121" ht="11.25">
      <c r="A121" t="s">
        <v>233</v>
      </c>
    </row>
    <row r="122" ht="11.25"/>
    <row r="123" ht="11.25">
      <c r="A123" t="s">
        <v>235</v>
      </c>
    </row>
    <row r="124" ht="11.25"/>
    <row r="125" ht="11.25">
      <c r="A125" t="s">
        <v>236</v>
      </c>
    </row>
    <row r="126" ht="11.25"/>
    <row r="127" ht="11.25">
      <c r="A127" t="s">
        <v>238</v>
      </c>
    </row>
    <row r="128" ht="11.25"/>
    <row r="129" ht="11.25">
      <c r="A129" t="s">
        <v>239</v>
      </c>
    </row>
    <row r="130" ht="11.25"/>
    <row r="131" ht="11.25">
      <c r="A131" t="s">
        <v>436</v>
      </c>
    </row>
    <row r="132" ht="11.25"/>
    <row r="133" ht="11.25">
      <c r="A133" t="s">
        <v>242</v>
      </c>
    </row>
    <row r="134" ht="11.25"/>
    <row r="135" ht="11.25">
      <c r="A135" s="2" t="s">
        <v>359</v>
      </c>
    </row>
    <row r="136" ht="11.25">
      <c r="A136" t="s">
        <v>244</v>
      </c>
    </row>
    <row r="137" ht="11.25">
      <c r="A137" t="s">
        <v>245</v>
      </c>
    </row>
    <row r="138" ht="11.25">
      <c r="A138" t="s">
        <v>429</v>
      </c>
    </row>
    <row r="139" ht="11.25">
      <c r="A139" s="2" t="s">
        <v>362</v>
      </c>
    </row>
    <row r="140" ht="11.25">
      <c r="A140" t="s">
        <v>437</v>
      </c>
    </row>
    <row r="141" ht="11.25">
      <c r="A141" t="s">
        <v>438</v>
      </c>
    </row>
    <row r="142" ht="11.25">
      <c r="A142" t="s">
        <v>229</v>
      </c>
    </row>
    <row r="143" ht="11.25">
      <c r="A143" t="s">
        <v>244</v>
      </c>
    </row>
    <row r="144" ht="11.25">
      <c r="A144" t="s">
        <v>245</v>
      </c>
    </row>
    <row r="145" ht="11.25">
      <c r="A145" t="s">
        <v>429</v>
      </c>
    </row>
    <row r="146" ht="11.25">
      <c r="A146" t="s">
        <v>229</v>
      </c>
    </row>
    <row r="147" ht="11.25">
      <c r="A147" t="s">
        <v>439</v>
      </c>
    </row>
    <row r="148" ht="11.25">
      <c r="A148" t="s">
        <v>440</v>
      </c>
    </row>
    <row r="149" ht="11.25">
      <c r="A149" t="s">
        <v>427</v>
      </c>
    </row>
    <row r="150" ht="11.25">
      <c r="A150" t="s">
        <v>204</v>
      </c>
    </row>
    <row r="151" ht="11.25">
      <c r="A151" t="s">
        <v>441</v>
      </c>
    </row>
    <row r="152" ht="11.25">
      <c r="A152" t="s">
        <v>442</v>
      </c>
    </row>
    <row r="153" ht="11.25">
      <c r="A153" t="s">
        <v>443</v>
      </c>
    </row>
    <row r="154" ht="11.25">
      <c r="A154" t="s">
        <v>229</v>
      </c>
    </row>
    <row r="155" ht="11.25">
      <c r="A155" t="s">
        <v>444</v>
      </c>
    </row>
    <row r="156" ht="11.25">
      <c r="A156" t="s">
        <v>445</v>
      </c>
    </row>
    <row r="157" ht="11.25">
      <c r="A157" t="s">
        <v>446</v>
      </c>
    </row>
    <row r="158" ht="11.25">
      <c r="A158" t="s">
        <v>229</v>
      </c>
    </row>
    <row r="159" ht="11.25">
      <c r="A159" t="s">
        <v>447</v>
      </c>
    </row>
    <row r="160" ht="11.25">
      <c r="A160" t="s">
        <v>183</v>
      </c>
    </row>
    <row r="161" ht="11.25">
      <c r="A161" t="s">
        <v>184</v>
      </c>
    </row>
    <row r="162" ht="11.25">
      <c r="A162" t="s">
        <v>333</v>
      </c>
    </row>
    <row r="163" ht="11.25">
      <c r="A163" t="s">
        <v>187</v>
      </c>
    </row>
    <row r="164" ht="11.25">
      <c r="A164" s="2" t="s">
        <v>360</v>
      </c>
    </row>
    <row r="165" ht="11.25">
      <c r="A165" t="s">
        <v>448</v>
      </c>
    </row>
    <row r="166" ht="11.25">
      <c r="A166" t="s">
        <v>429</v>
      </c>
    </row>
    <row r="167" ht="11.25">
      <c r="A167" s="2" t="s">
        <v>364</v>
      </c>
    </row>
    <row r="168" ht="11.25">
      <c r="A168" t="s">
        <v>449</v>
      </c>
    </row>
    <row r="169" ht="11.25">
      <c r="A169" t="s">
        <v>450</v>
      </c>
    </row>
    <row r="170" ht="11.25">
      <c r="A170" t="s">
        <v>229</v>
      </c>
    </row>
    <row r="171" ht="11.25">
      <c r="A171" t="s">
        <v>244</v>
      </c>
    </row>
    <row r="172" ht="11.25">
      <c r="A172" t="s">
        <v>451</v>
      </c>
    </row>
    <row r="173" ht="11.25">
      <c r="A173" t="s">
        <v>452</v>
      </c>
    </row>
    <row r="174" ht="11.25">
      <c r="A174" t="s">
        <v>229</v>
      </c>
    </row>
    <row r="175" ht="11.25">
      <c r="A175" t="s">
        <v>439</v>
      </c>
    </row>
    <row r="176" ht="11.25">
      <c r="A176" t="s">
        <v>440</v>
      </c>
    </row>
    <row r="177" ht="11.25">
      <c r="A177" t="s">
        <v>427</v>
      </c>
    </row>
    <row r="178" ht="11.25">
      <c r="A178" t="s">
        <v>204</v>
      </c>
    </row>
    <row r="179" ht="11.25">
      <c r="A179" t="s">
        <v>453</v>
      </c>
    </row>
    <row r="180" ht="11.25">
      <c r="A180" t="s">
        <v>454</v>
      </c>
    </row>
    <row r="181" ht="11.25">
      <c r="A181" t="s">
        <v>455</v>
      </c>
    </row>
    <row r="182" ht="11.25">
      <c r="A182" t="s">
        <v>229</v>
      </c>
    </row>
    <row r="183" ht="11.25">
      <c r="A183" t="s">
        <v>444</v>
      </c>
    </row>
    <row r="184" ht="11.25">
      <c r="A184" t="s">
        <v>445</v>
      </c>
    </row>
    <row r="185" ht="11.25">
      <c r="A185" t="s">
        <v>446</v>
      </c>
    </row>
    <row r="186" ht="11.25">
      <c r="A186" t="s">
        <v>229</v>
      </c>
    </row>
    <row r="187" ht="11.25">
      <c r="A187" t="s">
        <v>447</v>
      </c>
    </row>
    <row r="188" ht="11.25">
      <c r="A188" t="s">
        <v>183</v>
      </c>
    </row>
    <row r="189" ht="11.25">
      <c r="A189" t="s">
        <v>184</v>
      </c>
    </row>
    <row r="190" ht="11.25">
      <c r="A190" t="s">
        <v>333</v>
      </c>
    </row>
    <row r="191" ht="11.25">
      <c r="A191" t="s">
        <v>187</v>
      </c>
    </row>
    <row r="192" ht="11.25">
      <c r="A192" s="2" t="s">
        <v>361</v>
      </c>
    </row>
    <row r="193" ht="11.25">
      <c r="A193" t="s">
        <v>456</v>
      </c>
    </row>
    <row r="194" ht="11.25">
      <c r="A194" t="s">
        <v>429</v>
      </c>
    </row>
    <row r="195" ht="11.25">
      <c r="A195" s="2" t="s">
        <v>366</v>
      </c>
    </row>
    <row r="196" ht="11.25">
      <c r="A196" t="s">
        <v>457</v>
      </c>
    </row>
    <row r="197" ht="11.25">
      <c r="A197" t="s">
        <v>458</v>
      </c>
    </row>
    <row r="198" ht="11.25">
      <c r="A198" t="s">
        <v>229</v>
      </c>
    </row>
    <row r="199" ht="11.25">
      <c r="A199" t="s">
        <v>244</v>
      </c>
    </row>
    <row r="200" ht="11.25">
      <c r="A200" t="s">
        <v>245</v>
      </c>
    </row>
    <row r="201" ht="11.25">
      <c r="A201" t="s">
        <v>429</v>
      </c>
    </row>
    <row r="202" ht="11.25">
      <c r="A202" t="s">
        <v>229</v>
      </c>
    </row>
    <row r="203" ht="11.25">
      <c r="A203" t="s">
        <v>439</v>
      </c>
    </row>
    <row r="204" ht="11.25">
      <c r="A204" t="s">
        <v>440</v>
      </c>
    </row>
    <row r="205" ht="11.25">
      <c r="A205" t="s">
        <v>427</v>
      </c>
    </row>
    <row r="206" ht="11.25">
      <c r="A206" t="s">
        <v>204</v>
      </c>
    </row>
    <row r="207" ht="11.25">
      <c r="A207" t="s">
        <v>459</v>
      </c>
    </row>
    <row r="208" ht="11.25">
      <c r="A208" t="s">
        <v>454</v>
      </c>
    </row>
    <row r="209" ht="11.25">
      <c r="A209" t="s">
        <v>460</v>
      </c>
    </row>
    <row r="210" ht="11.25">
      <c r="A210" t="s">
        <v>229</v>
      </c>
    </row>
    <row r="211" ht="11.25">
      <c r="A211" t="s">
        <v>444</v>
      </c>
    </row>
    <row r="212" ht="11.25">
      <c r="A212" t="s">
        <v>445</v>
      </c>
    </row>
    <row r="213" ht="11.25">
      <c r="A213" t="s">
        <v>446</v>
      </c>
    </row>
    <row r="214" ht="11.25">
      <c r="A214" t="s">
        <v>229</v>
      </c>
    </row>
    <row r="215" ht="11.25">
      <c r="A215" t="s">
        <v>447</v>
      </c>
    </row>
    <row r="216" ht="11.25">
      <c r="A216" t="s">
        <v>183</v>
      </c>
    </row>
    <row r="217" ht="11.25">
      <c r="A217" t="s">
        <v>184</v>
      </c>
    </row>
    <row r="218" ht="11.25">
      <c r="A218" t="s">
        <v>333</v>
      </c>
    </row>
    <row r="219" ht="11.25">
      <c r="A219" t="s">
        <v>187</v>
      </c>
    </row>
    <row r="220" ht="11.25">
      <c r="A220" s="2" t="s">
        <v>404</v>
      </c>
    </row>
    <row r="221" ht="11.25">
      <c r="A221" t="s">
        <v>322</v>
      </c>
    </row>
    <row r="222" ht="11.25">
      <c r="A222" t="s">
        <v>413</v>
      </c>
    </row>
    <row r="223" ht="11.25">
      <c r="A223" t="s">
        <v>414</v>
      </c>
    </row>
    <row r="224" ht="11.25">
      <c r="A224" t="s">
        <v>415</v>
      </c>
    </row>
    <row r="225" ht="11.25">
      <c r="A225" t="s">
        <v>416</v>
      </c>
    </row>
    <row r="226" ht="11.25">
      <c r="A226" t="s">
        <v>417</v>
      </c>
    </row>
    <row r="227" ht="11.25">
      <c r="A227" t="s">
        <v>418</v>
      </c>
    </row>
    <row r="228" ht="11.25">
      <c r="A228" t="s">
        <v>419</v>
      </c>
    </row>
    <row r="229" ht="11.25">
      <c r="A229" t="s">
        <v>420</v>
      </c>
    </row>
    <row r="230" ht="11.25">
      <c r="A230" t="s">
        <v>421</v>
      </c>
    </row>
    <row r="231" ht="11.25">
      <c r="A231" t="s">
        <v>149</v>
      </c>
    </row>
    <row r="232" ht="11.25">
      <c r="A232" t="s">
        <v>229</v>
      </c>
    </row>
    <row r="233" ht="11.25">
      <c r="A233" t="s">
        <v>461</v>
      </c>
    </row>
    <row r="234" ht="11.25">
      <c r="A234" t="s">
        <v>462</v>
      </c>
    </row>
    <row r="235" ht="11.25">
      <c r="A235" t="s">
        <v>463</v>
      </c>
    </row>
    <row r="236" ht="11.25">
      <c r="A236" t="s">
        <v>464</v>
      </c>
    </row>
    <row r="237" ht="11.25">
      <c r="A237" t="s">
        <v>465</v>
      </c>
    </row>
    <row r="238" ht="11.25">
      <c r="A238" t="s">
        <v>466</v>
      </c>
    </row>
    <row r="239" ht="11.25">
      <c r="A239" t="s">
        <v>467</v>
      </c>
    </row>
    <row r="240" ht="11.25">
      <c r="A240" t="s">
        <v>468</v>
      </c>
    </row>
    <row r="241" ht="11.25">
      <c r="A241" t="s">
        <v>469</v>
      </c>
    </row>
    <row r="242" ht="11.25">
      <c r="A242" t="s">
        <v>470</v>
      </c>
    </row>
    <row r="243" ht="11.25">
      <c r="A243" t="s">
        <v>471</v>
      </c>
    </row>
    <row r="244" ht="11.25">
      <c r="A244" t="s">
        <v>472</v>
      </c>
    </row>
    <row r="245" ht="11.25">
      <c r="A245" t="s">
        <v>473</v>
      </c>
    </row>
    <row r="246" ht="11.25">
      <c r="A246" t="s">
        <v>474</v>
      </c>
    </row>
    <row r="247" ht="11.25">
      <c r="A247" t="s">
        <v>229</v>
      </c>
    </row>
    <row r="248" ht="11.25">
      <c r="A248" t="s">
        <v>475</v>
      </c>
    </row>
    <row r="249" ht="11.25">
      <c r="A249" t="s">
        <v>476</v>
      </c>
    </row>
    <row r="250" ht="11.25">
      <c r="A250" t="s">
        <v>477</v>
      </c>
    </row>
    <row r="251" ht="11.25">
      <c r="A251" t="s">
        <v>478</v>
      </c>
    </row>
    <row r="252" ht="11.25">
      <c r="A252" t="s">
        <v>229</v>
      </c>
    </row>
    <row r="253" ht="11.25">
      <c r="A253" t="s">
        <v>447</v>
      </c>
    </row>
    <row r="254" ht="11.25">
      <c r="A254" t="s">
        <v>183</v>
      </c>
    </row>
    <row r="255" ht="11.25">
      <c r="A255" t="s">
        <v>184</v>
      </c>
    </row>
    <row r="256" ht="11.25">
      <c r="A256" t="s">
        <v>479</v>
      </c>
    </row>
    <row r="257" ht="11.25">
      <c r="A257" t="s">
        <v>480</v>
      </c>
    </row>
    <row r="258" ht="11.25">
      <c r="A258" t="s">
        <v>187</v>
      </c>
    </row>
    <row r="259" ht="11.25">
      <c r="A259" s="2" t="s">
        <v>405</v>
      </c>
    </row>
    <row r="260" ht="11.25">
      <c r="A260" t="s">
        <v>322</v>
      </c>
    </row>
    <row r="261" ht="11.25">
      <c r="A261" t="s">
        <v>413</v>
      </c>
    </row>
    <row r="262" ht="11.25">
      <c r="A262" t="s">
        <v>414</v>
      </c>
    </row>
    <row r="263" ht="11.25">
      <c r="A263" t="s">
        <v>415</v>
      </c>
    </row>
    <row r="264" ht="11.25">
      <c r="A264" t="s">
        <v>416</v>
      </c>
    </row>
    <row r="265" ht="11.25">
      <c r="A265" t="s">
        <v>417</v>
      </c>
    </row>
    <row r="266" ht="11.25">
      <c r="A266" t="s">
        <v>418</v>
      </c>
    </row>
    <row r="267" ht="11.25">
      <c r="A267" t="s">
        <v>419</v>
      </c>
    </row>
    <row r="268" ht="11.25">
      <c r="A268" t="s">
        <v>420</v>
      </c>
    </row>
    <row r="269" ht="11.25">
      <c r="A269" t="s">
        <v>421</v>
      </c>
    </row>
    <row r="270" ht="11.25">
      <c r="A270" t="s">
        <v>149</v>
      </c>
    </row>
    <row r="271" ht="11.25">
      <c r="A271" t="s">
        <v>229</v>
      </c>
    </row>
    <row r="272" ht="11.25">
      <c r="A272" t="s">
        <v>481</v>
      </c>
    </row>
    <row r="273" ht="11.25">
      <c r="A273" t="s">
        <v>482</v>
      </c>
    </row>
    <row r="274" ht="11.25">
      <c r="A274" t="s">
        <v>483</v>
      </c>
    </row>
    <row r="275" ht="11.25">
      <c r="A275" t="s">
        <v>466</v>
      </c>
    </row>
    <row r="276" ht="11.25">
      <c r="A276" t="s">
        <v>467</v>
      </c>
    </row>
    <row r="277" ht="11.25">
      <c r="A277" t="s">
        <v>468</v>
      </c>
    </row>
    <row r="278" ht="11.25">
      <c r="A278" t="s">
        <v>484</v>
      </c>
    </row>
    <row r="279" ht="11.25">
      <c r="A279" t="s">
        <v>485</v>
      </c>
    </row>
    <row r="280" ht="11.25">
      <c r="A280" t="s">
        <v>229</v>
      </c>
    </row>
    <row r="281" ht="11.25">
      <c r="A281" t="s">
        <v>486</v>
      </c>
    </row>
    <row r="282" ht="11.25">
      <c r="A282" t="s">
        <v>487</v>
      </c>
    </row>
    <row r="283" ht="11.25">
      <c r="A283" t="s">
        <v>488</v>
      </c>
    </row>
    <row r="284" ht="11.25">
      <c r="A284" t="s">
        <v>489</v>
      </c>
    </row>
    <row r="285" ht="11.25">
      <c r="A285" t="s">
        <v>229</v>
      </c>
    </row>
    <row r="286" ht="11.25">
      <c r="A286" t="s">
        <v>490</v>
      </c>
    </row>
    <row r="287" ht="11.25">
      <c r="A287" t="s">
        <v>491</v>
      </c>
    </row>
    <row r="288" ht="11.25">
      <c r="A288" t="s">
        <v>492</v>
      </c>
    </row>
    <row r="289" ht="11.25">
      <c r="A289" t="s">
        <v>229</v>
      </c>
    </row>
    <row r="290" ht="11.25">
      <c r="A290" t="s">
        <v>475</v>
      </c>
    </row>
    <row r="291" ht="11.25">
      <c r="A291" t="s">
        <v>476</v>
      </c>
    </row>
    <row r="292" ht="11.25">
      <c r="A292" t="s">
        <v>477</v>
      </c>
    </row>
    <row r="293" ht="11.25">
      <c r="A293" t="s">
        <v>478</v>
      </c>
    </row>
    <row r="294" ht="11.25">
      <c r="A294" t="s">
        <v>229</v>
      </c>
    </row>
    <row r="295" ht="11.25">
      <c r="A295" t="s">
        <v>447</v>
      </c>
    </row>
    <row r="296" ht="11.25">
      <c r="A296" t="s">
        <v>183</v>
      </c>
    </row>
    <row r="297" ht="11.25">
      <c r="A297" t="s">
        <v>184</v>
      </c>
    </row>
    <row r="298" ht="11.25">
      <c r="A298" t="s">
        <v>479</v>
      </c>
    </row>
    <row r="299" ht="11.25">
      <c r="A299" t="s">
        <v>480</v>
      </c>
    </row>
    <row r="300" ht="11.25">
      <c r="A300" t="s">
        <v>187</v>
      </c>
    </row>
    <row r="301" ht="11.25">
      <c r="A301" s="2" t="s">
        <v>406</v>
      </c>
    </row>
    <row r="302" ht="11.25">
      <c r="A302" t="s">
        <v>322</v>
      </c>
    </row>
    <row r="303" ht="11.25">
      <c r="A303" t="s">
        <v>413</v>
      </c>
    </row>
    <row r="304" ht="11.25">
      <c r="A304" t="s">
        <v>414</v>
      </c>
    </row>
    <row r="305" ht="11.25">
      <c r="A305" t="s">
        <v>415</v>
      </c>
    </row>
    <row r="306" ht="11.25">
      <c r="A306" t="s">
        <v>416</v>
      </c>
    </row>
    <row r="307" ht="11.25">
      <c r="A307" t="s">
        <v>417</v>
      </c>
    </row>
    <row r="308" ht="11.25">
      <c r="A308" t="s">
        <v>418</v>
      </c>
    </row>
    <row r="309" ht="11.25">
      <c r="A309" t="s">
        <v>419</v>
      </c>
    </row>
    <row r="310" ht="11.25">
      <c r="A310" t="s">
        <v>420</v>
      </c>
    </row>
    <row r="311" ht="11.25">
      <c r="A311" t="s">
        <v>421</v>
      </c>
    </row>
    <row r="312" ht="11.25">
      <c r="A312" t="s">
        <v>149</v>
      </c>
    </row>
    <row r="313" ht="11.25">
      <c r="A313" t="s">
        <v>229</v>
      </c>
    </row>
    <row r="314" ht="11.25">
      <c r="A314" t="s">
        <v>493</v>
      </c>
    </row>
    <row r="315" ht="11.25">
      <c r="A315" t="s">
        <v>494</v>
      </c>
    </row>
    <row r="316" ht="11.25">
      <c r="A316" t="s">
        <v>495</v>
      </c>
    </row>
    <row r="317" ht="11.25">
      <c r="A317" t="s">
        <v>466</v>
      </c>
    </row>
    <row r="318" ht="11.25">
      <c r="A318" t="s">
        <v>467</v>
      </c>
    </row>
    <row r="319" ht="11.25">
      <c r="A319" t="s">
        <v>468</v>
      </c>
    </row>
    <row r="320" ht="11.25">
      <c r="A320" t="s">
        <v>496</v>
      </c>
    </row>
    <row r="321" ht="11.25">
      <c r="A321" t="s">
        <v>497</v>
      </c>
    </row>
    <row r="322" ht="11.25">
      <c r="A322" t="s">
        <v>498</v>
      </c>
    </row>
    <row r="323" ht="11.25">
      <c r="A323" t="s">
        <v>499</v>
      </c>
    </row>
    <row r="324" ht="11.25">
      <c r="A324" t="s">
        <v>229</v>
      </c>
    </row>
    <row r="325" ht="11.25">
      <c r="A325" t="s">
        <v>500</v>
      </c>
    </row>
    <row r="326" ht="11.25">
      <c r="A326" t="s">
        <v>501</v>
      </c>
    </row>
    <row r="327" ht="11.25">
      <c r="A327" t="s">
        <v>502</v>
      </c>
    </row>
    <row r="328" ht="11.25">
      <c r="A328" t="s">
        <v>229</v>
      </c>
    </row>
    <row r="329" ht="11.25">
      <c r="A329" t="s">
        <v>503</v>
      </c>
    </row>
    <row r="330" ht="11.25">
      <c r="A330" t="s">
        <v>504</v>
      </c>
    </row>
    <row r="331" ht="11.25">
      <c r="A331" t="s">
        <v>505</v>
      </c>
    </row>
    <row r="332" ht="11.25">
      <c r="A332" t="s">
        <v>229</v>
      </c>
    </row>
    <row r="333" ht="11.25">
      <c r="A333" t="s">
        <v>475</v>
      </c>
    </row>
    <row r="334" ht="11.25">
      <c r="A334" t="s">
        <v>476</v>
      </c>
    </row>
    <row r="335" ht="11.25">
      <c r="A335" t="s">
        <v>477</v>
      </c>
    </row>
    <row r="336" ht="11.25">
      <c r="A336" t="s">
        <v>478</v>
      </c>
    </row>
    <row r="337" ht="11.25">
      <c r="A337" t="s">
        <v>229</v>
      </c>
    </row>
    <row r="338" ht="11.25">
      <c r="A338" t="s">
        <v>447</v>
      </c>
    </row>
    <row r="339" ht="11.25">
      <c r="A339" t="s">
        <v>183</v>
      </c>
    </row>
    <row r="340" ht="11.25">
      <c r="A340" t="s">
        <v>184</v>
      </c>
    </row>
    <row r="341" ht="11.25">
      <c r="A341" t="s">
        <v>479</v>
      </c>
    </row>
    <row r="342" ht="11.25">
      <c r="A342" t="s">
        <v>480</v>
      </c>
    </row>
    <row r="343" ht="11.25">
      <c r="A343" t="s">
        <v>187</v>
      </c>
    </row>
    <row r="344" ht="11.25">
      <c r="A344" s="2" t="s">
        <v>407</v>
      </c>
    </row>
    <row r="345" ht="11.25">
      <c r="A345" t="s">
        <v>322</v>
      </c>
    </row>
    <row r="346" ht="11.25">
      <c r="A346" t="s">
        <v>413</v>
      </c>
    </row>
    <row r="347" ht="11.25">
      <c r="A347" t="s">
        <v>414</v>
      </c>
    </row>
    <row r="348" ht="11.25">
      <c r="A348" t="s">
        <v>415</v>
      </c>
    </row>
    <row r="349" ht="11.25">
      <c r="A349" t="s">
        <v>416</v>
      </c>
    </row>
    <row r="350" ht="11.25">
      <c r="A350" t="s">
        <v>417</v>
      </c>
    </row>
    <row r="351" ht="11.25">
      <c r="A351" t="s">
        <v>418</v>
      </c>
    </row>
    <row r="352" ht="11.25">
      <c r="A352" t="s">
        <v>419</v>
      </c>
    </row>
    <row r="353" ht="11.25">
      <c r="A353" t="s">
        <v>420</v>
      </c>
    </row>
    <row r="354" ht="11.25">
      <c r="A354" t="s">
        <v>421</v>
      </c>
    </row>
    <row r="355" ht="11.25">
      <c r="A355" t="s">
        <v>149</v>
      </c>
    </row>
    <row r="356" ht="11.25">
      <c r="A356" t="s">
        <v>229</v>
      </c>
    </row>
    <row r="357" ht="11.25">
      <c r="A357" t="s">
        <v>506</v>
      </c>
    </row>
    <row r="358" ht="11.25">
      <c r="A358" t="s">
        <v>507</v>
      </c>
    </row>
    <row r="359" ht="11.25">
      <c r="A359" t="s">
        <v>508</v>
      </c>
    </row>
    <row r="360" ht="11.25">
      <c r="A360" t="s">
        <v>466</v>
      </c>
    </row>
    <row r="361" ht="11.25">
      <c r="A361" t="s">
        <v>467</v>
      </c>
    </row>
    <row r="362" ht="11.25">
      <c r="A362" t="s">
        <v>468</v>
      </c>
    </row>
    <row r="363" ht="11.25">
      <c r="A363" t="s">
        <v>509</v>
      </c>
    </row>
    <row r="364" ht="11.25">
      <c r="A364" t="s">
        <v>510</v>
      </c>
    </row>
    <row r="365" ht="11.25">
      <c r="A365" t="s">
        <v>511</v>
      </c>
    </row>
    <row r="366" ht="11.25">
      <c r="A366" t="s">
        <v>512</v>
      </c>
    </row>
    <row r="367" ht="11.25">
      <c r="A367" t="s">
        <v>229</v>
      </c>
    </row>
    <row r="368" ht="11.25">
      <c r="A368" t="s">
        <v>513</v>
      </c>
    </row>
    <row r="369" ht="11.25">
      <c r="A369" t="s">
        <v>501</v>
      </c>
    </row>
    <row r="370" ht="11.25">
      <c r="A370" t="s">
        <v>514</v>
      </c>
    </row>
    <row r="371" ht="11.25">
      <c r="A371" t="s">
        <v>515</v>
      </c>
    </row>
    <row r="372" ht="11.25">
      <c r="A372" t="s">
        <v>489</v>
      </c>
    </row>
    <row r="373" ht="11.25">
      <c r="A373" t="s">
        <v>229</v>
      </c>
    </row>
    <row r="374" ht="11.25">
      <c r="A374" t="s">
        <v>516</v>
      </c>
    </row>
    <row r="375" ht="11.25">
      <c r="A375" t="s">
        <v>504</v>
      </c>
    </row>
    <row r="376" ht="11.25">
      <c r="A376" t="s">
        <v>517</v>
      </c>
    </row>
    <row r="377" ht="11.25">
      <c r="A377" t="s">
        <v>229</v>
      </c>
    </row>
    <row r="378" ht="11.25">
      <c r="A378" t="s">
        <v>475</v>
      </c>
    </row>
    <row r="379" ht="11.25">
      <c r="A379" t="s">
        <v>476</v>
      </c>
    </row>
    <row r="380" ht="11.25">
      <c r="A380" t="s">
        <v>477</v>
      </c>
    </row>
    <row r="381" ht="11.25">
      <c r="A381" t="s">
        <v>478</v>
      </c>
    </row>
    <row r="382" ht="11.25">
      <c r="A382" t="s">
        <v>229</v>
      </c>
    </row>
    <row r="383" ht="11.25">
      <c r="A383" t="s">
        <v>447</v>
      </c>
    </row>
    <row r="384" ht="11.25">
      <c r="A384" t="s">
        <v>183</v>
      </c>
    </row>
    <row r="385" ht="11.25">
      <c r="A385" t="s">
        <v>184</v>
      </c>
    </row>
    <row r="386" ht="11.25">
      <c r="A386" t="s">
        <v>479</v>
      </c>
    </row>
    <row r="387" ht="11.25">
      <c r="A387" t="s">
        <v>480</v>
      </c>
    </row>
    <row r="388" ht="11.25">
      <c r="A388" t="s">
        <v>187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62"/>
  <sheetViews>
    <sheetView workbookViewId="0" topLeftCell="AD1">
      <selection activeCell="AI23" sqref="AI23"/>
    </sheetView>
  </sheetViews>
  <sheetFormatPr defaultColWidth="9.33203125" defaultRowHeight="11.25"/>
  <cols>
    <col min="2" max="2" width="20.5" style="0" customWidth="1"/>
    <col min="14" max="14" width="21" style="0" customWidth="1"/>
    <col min="26" max="26" width="21.66015625" style="0" customWidth="1"/>
    <col min="27" max="47" width="33.5" style="0" bestFit="1" customWidth="1"/>
  </cols>
  <sheetData>
    <row r="1" spans="2:26" ht="13.5" thickBot="1">
      <c r="B1" t="s">
        <v>41</v>
      </c>
      <c r="C1" t="s">
        <v>42</v>
      </c>
      <c r="N1" t="s">
        <v>41</v>
      </c>
      <c r="O1" t="s">
        <v>308</v>
      </c>
      <c r="P1" t="s">
        <v>309</v>
      </c>
      <c r="Z1" s="1" t="s">
        <v>563</v>
      </c>
    </row>
    <row r="2" spans="2:47" ht="34.5" thickBot="1">
      <c r="B2" s="54" t="s">
        <v>100</v>
      </c>
      <c r="C2" s="50" t="s">
        <v>73</v>
      </c>
      <c r="D2" s="50" t="s">
        <v>74</v>
      </c>
      <c r="E2" s="50" t="s">
        <v>75</v>
      </c>
      <c r="F2" s="50" t="s">
        <v>76</v>
      </c>
      <c r="G2" s="50" t="s">
        <v>77</v>
      </c>
      <c r="H2" s="50" t="s">
        <v>78</v>
      </c>
      <c r="I2" s="50" t="s">
        <v>79</v>
      </c>
      <c r="J2" s="50" t="s">
        <v>80</v>
      </c>
      <c r="K2" s="52" t="s">
        <v>86</v>
      </c>
      <c r="N2" s="54" t="s">
        <v>9</v>
      </c>
      <c r="O2" s="54" t="s">
        <v>71</v>
      </c>
      <c r="P2" s="54" t="s">
        <v>71</v>
      </c>
      <c r="Q2" s="54" t="s">
        <v>71</v>
      </c>
      <c r="R2" s="54" t="s">
        <v>71</v>
      </c>
      <c r="S2" s="54" t="s">
        <v>71</v>
      </c>
      <c r="T2" s="54" t="s">
        <v>71</v>
      </c>
      <c r="U2" s="54" t="s">
        <v>71</v>
      </c>
      <c r="V2" s="54" t="s">
        <v>71</v>
      </c>
      <c r="W2" s="54" t="s">
        <v>71</v>
      </c>
      <c r="Z2" s="2" t="s">
        <v>0</v>
      </c>
      <c r="AA2" s="2" t="s">
        <v>564</v>
      </c>
      <c r="AB2" s="2" t="s">
        <v>564</v>
      </c>
      <c r="AC2" s="2" t="s">
        <v>564</v>
      </c>
      <c r="AD2" s="2" t="s">
        <v>564</v>
      </c>
      <c r="AE2" s="2" t="s">
        <v>564</v>
      </c>
      <c r="AF2" s="2" t="s">
        <v>564</v>
      </c>
      <c r="AG2" s="2" t="s">
        <v>564</v>
      </c>
      <c r="AH2" s="2" t="s">
        <v>564</v>
      </c>
      <c r="AI2" s="2" t="s">
        <v>564</v>
      </c>
      <c r="AJ2" s="2" t="s">
        <v>564</v>
      </c>
      <c r="AK2" s="2" t="s">
        <v>564</v>
      </c>
      <c r="AL2" s="2" t="s">
        <v>564</v>
      </c>
      <c r="AM2" s="2" t="s">
        <v>564</v>
      </c>
      <c r="AN2" s="2" t="s">
        <v>564</v>
      </c>
      <c r="AO2" s="2" t="s">
        <v>564</v>
      </c>
      <c r="AP2" s="2" t="s">
        <v>564</v>
      </c>
      <c r="AQ2" s="2" t="s">
        <v>564</v>
      </c>
      <c r="AR2" s="2" t="s">
        <v>564</v>
      </c>
      <c r="AS2" s="2" t="s">
        <v>564</v>
      </c>
      <c r="AT2" s="2" t="s">
        <v>564</v>
      </c>
      <c r="AU2" s="2" t="s">
        <v>564</v>
      </c>
    </row>
    <row r="3" spans="3:50" s="49" customFormat="1" ht="23.25" thickBot="1">
      <c r="C3" s="51"/>
      <c r="D3" s="51"/>
      <c r="E3" s="51"/>
      <c r="F3" s="51"/>
      <c r="G3" s="51"/>
      <c r="H3" s="51"/>
      <c r="I3" s="51"/>
      <c r="J3" s="51"/>
      <c r="K3" s="51"/>
      <c r="N3" s="57" t="s">
        <v>201</v>
      </c>
      <c r="O3" s="57" t="s">
        <v>300</v>
      </c>
      <c r="P3" s="57" t="s">
        <v>301</v>
      </c>
      <c r="Q3" s="57" t="s">
        <v>302</v>
      </c>
      <c r="R3" s="57" t="s">
        <v>303</v>
      </c>
      <c r="S3" s="57" t="s">
        <v>304</v>
      </c>
      <c r="T3" s="57" t="s">
        <v>305</v>
      </c>
      <c r="U3" s="57" t="s">
        <v>306</v>
      </c>
      <c r="V3" s="57" t="s">
        <v>307</v>
      </c>
      <c r="W3" s="57" t="s">
        <v>355</v>
      </c>
      <c r="Z3" s="2" t="s">
        <v>0</v>
      </c>
      <c r="AA3" s="2" t="s">
        <v>6</v>
      </c>
      <c r="AB3" s="2" t="s">
        <v>6</v>
      </c>
      <c r="AC3" s="2" t="s">
        <v>6</v>
      </c>
      <c r="AD3" s="2" t="s">
        <v>6</v>
      </c>
      <c r="AE3" s="2" t="s">
        <v>6</v>
      </c>
      <c r="AF3" s="2" t="s">
        <v>6</v>
      </c>
      <c r="AG3" s="2" t="s">
        <v>6</v>
      </c>
      <c r="AH3" s="2" t="s">
        <v>6</v>
      </c>
      <c r="AI3" s="2" t="s">
        <v>6</v>
      </c>
      <c r="AJ3" s="2" t="s">
        <v>6</v>
      </c>
      <c r="AK3" s="2" t="s">
        <v>6</v>
      </c>
      <c r="AL3" s="2" t="s">
        <v>6</v>
      </c>
      <c r="AM3" s="2" t="s">
        <v>6</v>
      </c>
      <c r="AN3" s="2" t="s">
        <v>6</v>
      </c>
      <c r="AO3" s="2" t="s">
        <v>6</v>
      </c>
      <c r="AP3" s="2" t="s">
        <v>6</v>
      </c>
      <c r="AQ3" s="2" t="s">
        <v>6</v>
      </c>
      <c r="AR3" s="2" t="s">
        <v>6</v>
      </c>
      <c r="AS3" s="2" t="s">
        <v>6</v>
      </c>
      <c r="AT3" s="2" t="s">
        <v>6</v>
      </c>
      <c r="AU3" s="2" t="s">
        <v>6</v>
      </c>
      <c r="AV3"/>
      <c r="AW3"/>
      <c r="AX3"/>
    </row>
    <row r="4" spans="2:47" ht="12" thickBot="1">
      <c r="B4" s="47" t="s">
        <v>81</v>
      </c>
      <c r="C4" s="44">
        <v>230</v>
      </c>
      <c r="D4" s="44">
        <v>190</v>
      </c>
      <c r="E4" s="44">
        <v>65</v>
      </c>
      <c r="F4" s="44">
        <v>205</v>
      </c>
      <c r="G4" s="44">
        <v>275</v>
      </c>
      <c r="H4" s="44">
        <v>220</v>
      </c>
      <c r="I4" s="44">
        <v>125</v>
      </c>
      <c r="J4" s="44">
        <v>55</v>
      </c>
      <c r="K4" s="51">
        <f>SUM(C4:J4)</f>
        <v>1365</v>
      </c>
      <c r="N4" s="54" t="s">
        <v>5</v>
      </c>
      <c r="O4" s="54" t="s">
        <v>10</v>
      </c>
      <c r="P4" s="54" t="s">
        <v>10</v>
      </c>
      <c r="Q4" s="54" t="s">
        <v>10</v>
      </c>
      <c r="R4" s="54" t="s">
        <v>10</v>
      </c>
      <c r="S4" s="54" t="s">
        <v>10</v>
      </c>
      <c r="T4" s="54" t="s">
        <v>10</v>
      </c>
      <c r="U4" s="54" t="s">
        <v>10</v>
      </c>
      <c r="V4" s="54" t="s">
        <v>10</v>
      </c>
      <c r="W4" s="54" t="s">
        <v>10</v>
      </c>
      <c r="Z4" s="2" t="s">
        <v>0</v>
      </c>
      <c r="AA4" s="2" t="s">
        <v>574</v>
      </c>
      <c r="AB4" s="2" t="s">
        <v>575</v>
      </c>
      <c r="AC4" s="2" t="s">
        <v>576</v>
      </c>
      <c r="AD4" s="2" t="s">
        <v>577</v>
      </c>
      <c r="AE4" s="2" t="s">
        <v>578</v>
      </c>
      <c r="AF4" s="2" t="s">
        <v>579</v>
      </c>
      <c r="AG4" s="2" t="s">
        <v>580</v>
      </c>
      <c r="AH4" s="2" t="s">
        <v>581</v>
      </c>
      <c r="AI4" s="2" t="s">
        <v>582</v>
      </c>
      <c r="AJ4" s="2" t="s">
        <v>583</v>
      </c>
      <c r="AK4" s="2" t="s">
        <v>584</v>
      </c>
      <c r="AL4" s="2" t="s">
        <v>585</v>
      </c>
      <c r="AM4" s="2" t="s">
        <v>586</v>
      </c>
      <c r="AN4" s="2" t="s">
        <v>587</v>
      </c>
      <c r="AO4" s="2" t="s">
        <v>300</v>
      </c>
      <c r="AP4" s="2" t="s">
        <v>301</v>
      </c>
      <c r="AQ4" s="2" t="s">
        <v>302</v>
      </c>
      <c r="AR4" s="2" t="s">
        <v>303</v>
      </c>
      <c r="AS4" s="2" t="s">
        <v>304</v>
      </c>
      <c r="AT4" s="2" t="s">
        <v>305</v>
      </c>
      <c r="AU4" s="2" t="s">
        <v>306</v>
      </c>
    </row>
    <row r="5" spans="2:47" ht="12" thickBot="1">
      <c r="B5" s="47" t="s">
        <v>82</v>
      </c>
      <c r="C5" s="44">
        <v>950</v>
      </c>
      <c r="D5" s="44">
        <v>620</v>
      </c>
      <c r="E5" s="44">
        <v>420</v>
      </c>
      <c r="F5" s="44">
        <v>805</v>
      </c>
      <c r="G5" s="44">
        <v>875</v>
      </c>
      <c r="H5" s="44">
        <v>890</v>
      </c>
      <c r="I5" s="44">
        <v>575</v>
      </c>
      <c r="J5" s="44">
        <v>340</v>
      </c>
      <c r="K5" s="51">
        <f>SUM(C5:J5)</f>
        <v>5475</v>
      </c>
      <c r="N5" s="54" t="s">
        <v>6</v>
      </c>
      <c r="O5">
        <v>775949</v>
      </c>
      <c r="P5">
        <v>618558</v>
      </c>
      <c r="Q5">
        <v>495827</v>
      </c>
      <c r="R5">
        <v>351308</v>
      </c>
      <c r="S5">
        <v>208819</v>
      </c>
      <c r="T5">
        <v>69901</v>
      </c>
      <c r="U5">
        <v>17966</v>
      </c>
      <c r="V5">
        <v>2538328</v>
      </c>
      <c r="W5">
        <v>16574989</v>
      </c>
      <c r="Z5" s="2" t="s">
        <v>565</v>
      </c>
      <c r="AA5" s="2" t="s">
        <v>10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10</v>
      </c>
      <c r="AG5" s="2" t="s">
        <v>10</v>
      </c>
      <c r="AH5" s="2" t="s">
        <v>10</v>
      </c>
      <c r="AI5" s="2" t="s">
        <v>10</v>
      </c>
      <c r="AJ5" s="2" t="s">
        <v>10</v>
      </c>
      <c r="AK5" s="2" t="s">
        <v>10</v>
      </c>
      <c r="AL5" s="2" t="s">
        <v>10</v>
      </c>
      <c r="AM5" s="2" t="s">
        <v>10</v>
      </c>
      <c r="AN5" s="2" t="s">
        <v>10</v>
      </c>
      <c r="AO5" s="2" t="s">
        <v>10</v>
      </c>
      <c r="AP5" s="2" t="s">
        <v>10</v>
      </c>
      <c r="AQ5" s="2" t="s">
        <v>10</v>
      </c>
      <c r="AR5" s="2" t="s">
        <v>10</v>
      </c>
      <c r="AS5" s="2" t="s">
        <v>10</v>
      </c>
      <c r="AT5" s="2" t="s">
        <v>10</v>
      </c>
      <c r="AU5" s="2" t="s">
        <v>10</v>
      </c>
    </row>
    <row r="6" spans="2:47" ht="12" thickBot="1">
      <c r="B6" s="47" t="s">
        <v>83</v>
      </c>
      <c r="C6" s="44">
        <v>825</v>
      </c>
      <c r="D6" s="44">
        <v>535</v>
      </c>
      <c r="E6" s="44">
        <v>315</v>
      </c>
      <c r="F6" s="44">
        <v>645</v>
      </c>
      <c r="G6" s="44">
        <v>750</v>
      </c>
      <c r="H6" s="44">
        <v>730</v>
      </c>
      <c r="I6" s="44">
        <v>460</v>
      </c>
      <c r="J6" s="44">
        <v>345</v>
      </c>
      <c r="K6" s="51">
        <f>SUM(C6:J6)</f>
        <v>4605</v>
      </c>
      <c r="N6" s="54" t="s">
        <v>7</v>
      </c>
      <c r="O6">
        <v>383052</v>
      </c>
      <c r="P6">
        <v>291874</v>
      </c>
      <c r="Q6">
        <v>215467</v>
      </c>
      <c r="R6">
        <v>133496</v>
      </c>
      <c r="S6">
        <v>64937</v>
      </c>
      <c r="T6">
        <v>16653</v>
      </c>
      <c r="U6">
        <v>3170</v>
      </c>
      <c r="V6">
        <v>1108649</v>
      </c>
      <c r="W6">
        <v>8203476</v>
      </c>
      <c r="Z6" s="2" t="s">
        <v>566</v>
      </c>
      <c r="AA6">
        <v>1370</v>
      </c>
      <c r="AB6">
        <v>55</v>
      </c>
      <c r="AC6">
        <v>70</v>
      </c>
      <c r="AD6">
        <v>100</v>
      </c>
      <c r="AE6">
        <v>120</v>
      </c>
      <c r="AF6">
        <v>80</v>
      </c>
      <c r="AG6">
        <v>40</v>
      </c>
      <c r="AH6">
        <v>40</v>
      </c>
      <c r="AI6">
        <v>80</v>
      </c>
      <c r="AJ6">
        <v>110</v>
      </c>
      <c r="AK6">
        <v>130</v>
      </c>
      <c r="AL6">
        <v>145</v>
      </c>
      <c r="AM6">
        <v>105</v>
      </c>
      <c r="AN6">
        <v>110</v>
      </c>
      <c r="AO6">
        <v>80</v>
      </c>
      <c r="AP6">
        <v>50</v>
      </c>
      <c r="AQ6">
        <v>30</v>
      </c>
      <c r="AR6">
        <v>15</v>
      </c>
      <c r="AS6">
        <v>10</v>
      </c>
      <c r="AT6">
        <v>0</v>
      </c>
      <c r="AU6">
        <v>0</v>
      </c>
    </row>
    <row r="7" spans="2:47" ht="12" thickBot="1">
      <c r="B7" s="47" t="s">
        <v>84</v>
      </c>
      <c r="C7" s="44">
        <v>455</v>
      </c>
      <c r="D7" s="44">
        <v>225</v>
      </c>
      <c r="E7" s="44">
        <v>155</v>
      </c>
      <c r="F7" s="44">
        <v>355</v>
      </c>
      <c r="G7" s="44">
        <v>350</v>
      </c>
      <c r="H7" s="44">
        <v>295</v>
      </c>
      <c r="I7" s="44">
        <v>225</v>
      </c>
      <c r="J7" s="44">
        <v>110</v>
      </c>
      <c r="K7" s="51">
        <f>SUM(C7:J7)</f>
        <v>2170</v>
      </c>
      <c r="N7" s="54" t="s">
        <v>8</v>
      </c>
      <c r="O7">
        <v>392897</v>
      </c>
      <c r="P7">
        <v>326684</v>
      </c>
      <c r="Q7">
        <v>280360</v>
      </c>
      <c r="R7">
        <v>217812</v>
      </c>
      <c r="S7">
        <v>143882</v>
      </c>
      <c r="T7">
        <v>53248</v>
      </c>
      <c r="U7">
        <v>14796</v>
      </c>
      <c r="V7">
        <v>1429679</v>
      </c>
      <c r="W7">
        <v>8371513</v>
      </c>
      <c r="Z7" s="2" t="s">
        <v>567</v>
      </c>
      <c r="AA7">
        <v>5430</v>
      </c>
      <c r="AB7">
        <v>225</v>
      </c>
      <c r="AC7">
        <v>315</v>
      </c>
      <c r="AD7">
        <v>375</v>
      </c>
      <c r="AE7">
        <v>350</v>
      </c>
      <c r="AF7">
        <v>270</v>
      </c>
      <c r="AG7">
        <v>175</v>
      </c>
      <c r="AH7">
        <v>225</v>
      </c>
      <c r="AI7">
        <v>325</v>
      </c>
      <c r="AJ7">
        <v>445</v>
      </c>
      <c r="AK7">
        <v>470</v>
      </c>
      <c r="AL7">
        <v>420</v>
      </c>
      <c r="AM7">
        <v>405</v>
      </c>
      <c r="AN7">
        <v>485</v>
      </c>
      <c r="AO7">
        <v>360</v>
      </c>
      <c r="AP7">
        <v>245</v>
      </c>
      <c r="AQ7">
        <v>170</v>
      </c>
      <c r="AR7">
        <v>110</v>
      </c>
      <c r="AS7" s="78">
        <v>45</v>
      </c>
      <c r="AT7" s="78">
        <v>20</v>
      </c>
      <c r="AU7" s="78">
        <v>5</v>
      </c>
    </row>
    <row r="8" spans="2:47" ht="12" thickBot="1">
      <c r="B8" s="48" t="s">
        <v>37</v>
      </c>
      <c r="C8" s="45">
        <v>2460</v>
      </c>
      <c r="D8" s="45">
        <v>1570</v>
      </c>
      <c r="E8" s="46">
        <v>955</v>
      </c>
      <c r="F8" s="45">
        <v>2010</v>
      </c>
      <c r="G8" s="45">
        <v>2250</v>
      </c>
      <c r="H8" s="45">
        <v>2135</v>
      </c>
      <c r="I8" s="45">
        <v>1385</v>
      </c>
      <c r="J8" s="46">
        <v>850</v>
      </c>
      <c r="K8" s="51">
        <f>SUM(C8:J8)</f>
        <v>13615</v>
      </c>
      <c r="N8" s="2"/>
      <c r="Z8" s="2" t="s">
        <v>568</v>
      </c>
      <c r="AA8">
        <v>4625</v>
      </c>
      <c r="AB8">
        <v>210</v>
      </c>
      <c r="AC8">
        <v>275</v>
      </c>
      <c r="AD8">
        <v>310</v>
      </c>
      <c r="AE8">
        <v>350</v>
      </c>
      <c r="AF8">
        <v>200</v>
      </c>
      <c r="AG8">
        <v>155</v>
      </c>
      <c r="AH8">
        <v>165</v>
      </c>
      <c r="AI8">
        <v>220</v>
      </c>
      <c r="AJ8">
        <v>360</v>
      </c>
      <c r="AK8">
        <v>420</v>
      </c>
      <c r="AL8">
        <v>360</v>
      </c>
      <c r="AM8">
        <v>380</v>
      </c>
      <c r="AN8">
        <v>360</v>
      </c>
      <c r="AO8">
        <v>285</v>
      </c>
      <c r="AP8">
        <v>195</v>
      </c>
      <c r="AQ8">
        <v>175</v>
      </c>
      <c r="AR8">
        <v>125</v>
      </c>
      <c r="AS8" s="78">
        <v>50</v>
      </c>
      <c r="AT8" s="78">
        <v>15</v>
      </c>
      <c r="AU8" s="78">
        <v>0</v>
      </c>
    </row>
    <row r="9" spans="2:47" ht="11.25">
      <c r="B9" s="77" t="s">
        <v>85</v>
      </c>
      <c r="C9" s="77"/>
      <c r="D9" s="77"/>
      <c r="E9" s="77"/>
      <c r="F9" s="77"/>
      <c r="G9" s="77"/>
      <c r="H9" s="77"/>
      <c r="I9" s="77"/>
      <c r="J9" s="77"/>
      <c r="Z9" s="2" t="s">
        <v>569</v>
      </c>
      <c r="AA9">
        <v>2195</v>
      </c>
      <c r="AB9">
        <v>110</v>
      </c>
      <c r="AC9">
        <v>145</v>
      </c>
      <c r="AD9">
        <v>185</v>
      </c>
      <c r="AE9">
        <v>160</v>
      </c>
      <c r="AF9">
        <v>90</v>
      </c>
      <c r="AG9">
        <v>55</v>
      </c>
      <c r="AH9">
        <v>80</v>
      </c>
      <c r="AI9">
        <v>145</v>
      </c>
      <c r="AJ9">
        <v>200</v>
      </c>
      <c r="AK9">
        <v>215</v>
      </c>
      <c r="AL9">
        <v>145</v>
      </c>
      <c r="AM9">
        <v>130</v>
      </c>
      <c r="AN9">
        <v>170</v>
      </c>
      <c r="AO9">
        <v>135</v>
      </c>
      <c r="AP9">
        <v>100</v>
      </c>
      <c r="AQ9">
        <v>60</v>
      </c>
      <c r="AR9">
        <v>40</v>
      </c>
      <c r="AS9">
        <v>15</v>
      </c>
      <c r="AT9">
        <v>10</v>
      </c>
      <c r="AU9">
        <v>5</v>
      </c>
    </row>
    <row r="10" spans="2:47" ht="11.25">
      <c r="B10" s="76"/>
      <c r="C10" s="76"/>
      <c r="D10" s="76"/>
      <c r="E10" s="76"/>
      <c r="F10" s="76"/>
      <c r="G10" s="76"/>
      <c r="H10" s="76"/>
      <c r="I10" s="76"/>
      <c r="J10" s="76"/>
      <c r="Z10" s="2" t="s">
        <v>570</v>
      </c>
      <c r="AA10">
        <v>13630</v>
      </c>
      <c r="AB10">
        <v>608</v>
      </c>
      <c r="AC10">
        <v>807</v>
      </c>
      <c r="AD10">
        <v>969</v>
      </c>
      <c r="AE10">
        <v>975</v>
      </c>
      <c r="AF10">
        <v>639</v>
      </c>
      <c r="AG10">
        <v>423</v>
      </c>
      <c r="AH10">
        <v>516</v>
      </c>
      <c r="AI10">
        <v>770</v>
      </c>
      <c r="AJ10">
        <v>1117</v>
      </c>
      <c r="AK10">
        <v>1234</v>
      </c>
      <c r="AL10">
        <v>1073</v>
      </c>
      <c r="AM10">
        <v>1021</v>
      </c>
      <c r="AN10">
        <v>1128</v>
      </c>
      <c r="AO10">
        <v>859</v>
      </c>
      <c r="AP10">
        <v>594</v>
      </c>
      <c r="AQ10">
        <v>430</v>
      </c>
      <c r="AR10">
        <v>291</v>
      </c>
      <c r="AS10">
        <v>121</v>
      </c>
      <c r="AT10">
        <v>44</v>
      </c>
      <c r="AU10">
        <v>11</v>
      </c>
    </row>
    <row r="11" spans="1:26" ht="12.75">
      <c r="A11" s="1" t="s">
        <v>92</v>
      </c>
      <c r="N11" s="1" t="s">
        <v>298</v>
      </c>
      <c r="Z11" t="s">
        <v>563</v>
      </c>
    </row>
    <row r="12" spans="1:26" ht="11.25">
      <c r="N12" t="s">
        <v>101</v>
      </c>
      <c r="Z12" t="s">
        <v>101</v>
      </c>
    </row>
    <row r="13" spans="1:14" ht="11.25">
      <c r="A13" t="s">
        <v>101</v>
      </c>
    </row>
    <row r="14" spans="1:26" ht="11.25">
      <c r="N14" t="s">
        <v>102</v>
      </c>
      <c r="Z14" t="s">
        <v>102</v>
      </c>
    </row>
    <row r="15" spans="1:26" ht="11.25">
      <c r="A15" t="s">
        <v>102</v>
      </c>
      <c r="N15" t="s">
        <v>103</v>
      </c>
      <c r="Z15" t="s">
        <v>103</v>
      </c>
    </row>
    <row r="16" spans="1:26" ht="11.25">
      <c r="A16" t="s">
        <v>103</v>
      </c>
      <c r="N16" t="s">
        <v>104</v>
      </c>
      <c r="Z16" t="s">
        <v>104</v>
      </c>
    </row>
    <row r="17" spans="1:26" ht="11.25">
      <c r="A17" t="s">
        <v>104</v>
      </c>
      <c r="N17" t="s">
        <v>105</v>
      </c>
      <c r="Z17" t="s">
        <v>105</v>
      </c>
    </row>
    <row r="18" spans="1:26" ht="11.25">
      <c r="A18" t="s">
        <v>105</v>
      </c>
      <c r="N18" t="s">
        <v>106</v>
      </c>
      <c r="Z18" t="s">
        <v>106</v>
      </c>
    </row>
    <row r="19" spans="1:14" ht="11.25">
      <c r="A19" t="s">
        <v>106</v>
      </c>
    </row>
    <row r="20" spans="1:26" ht="11.25">
      <c r="N20" t="s">
        <v>107</v>
      </c>
      <c r="Z20" t="s">
        <v>598</v>
      </c>
    </row>
    <row r="21" spans="1:14" ht="11.25">
      <c r="A21" t="s">
        <v>107</v>
      </c>
    </row>
    <row r="22" spans="1:26" ht="11.25">
      <c r="N22" t="s">
        <v>317</v>
      </c>
      <c r="Z22" t="s">
        <v>599</v>
      </c>
    </row>
    <row r="23" spans="1:26" ht="11.25">
      <c r="A23" t="s">
        <v>108</v>
      </c>
      <c r="N23" t="s">
        <v>318</v>
      </c>
      <c r="Z23" t="s">
        <v>600</v>
      </c>
    </row>
    <row r="24" spans="1:14" ht="11.25">
      <c r="A24" t="s">
        <v>109</v>
      </c>
    </row>
    <row r="25" spans="1:26" ht="11.25">
      <c r="N25" t="s">
        <v>319</v>
      </c>
      <c r="Z25" t="s">
        <v>601</v>
      </c>
    </row>
    <row r="26" spans="1:26" ht="11.25">
      <c r="A26" t="s">
        <v>110</v>
      </c>
      <c r="Z26" t="s">
        <v>602</v>
      </c>
    </row>
    <row r="27" spans="1:26" ht="11.25">
      <c r="A27" t="s">
        <v>111</v>
      </c>
      <c r="N27" t="s">
        <v>320</v>
      </c>
      <c r="Z27" t="e">
        <f>-Allochtonen naar herkomstgroepering en postcode.</f>
        <v>#NAME?</v>
      </c>
    </row>
    <row r="28" spans="1:26" ht="11.25">
      <c r="A28" t="s">
        <v>112</v>
      </c>
      <c r="N28" t="s">
        <v>321</v>
      </c>
      <c r="Z28" t="e">
        <f>-Particuliere huishoudens naar samenstelling en postcode.</f>
        <v>#NAME?</v>
      </c>
    </row>
    <row r="29" spans="1:14" ht="11.25">
      <c r="A29" t="s">
        <v>113</v>
      </c>
    </row>
    <row r="30" spans="1:26" ht="11.25">
      <c r="A30" t="s">
        <v>114</v>
      </c>
      <c r="N30" t="s">
        <v>322</v>
      </c>
      <c r="Z30" t="s">
        <v>603</v>
      </c>
    </row>
    <row r="31" spans="1:14" ht="11.25">
      <c r="A31" t="s">
        <v>115</v>
      </c>
      <c r="N31" t="s">
        <v>140</v>
      </c>
    </row>
    <row r="32" spans="1:26" ht="11.25">
      <c r="N32" t="s">
        <v>141</v>
      </c>
      <c r="Z32" t="s">
        <v>604</v>
      </c>
    </row>
    <row r="33" spans="1:26" ht="11.25">
      <c r="A33" t="s">
        <v>116</v>
      </c>
      <c r="N33" t="s">
        <v>142</v>
      </c>
      <c r="Z33" t="s">
        <v>321</v>
      </c>
    </row>
    <row r="34" spans="1:26" ht="11.25">
      <c r="A34" t="s">
        <v>117</v>
      </c>
      <c r="N34" t="s">
        <v>143</v>
      </c>
      <c r="Z34" t="s">
        <v>605</v>
      </c>
    </row>
    <row r="35" spans="1:26" ht="11.25">
      <c r="A35" t="s">
        <v>118</v>
      </c>
      <c r="N35" t="s">
        <v>144</v>
      </c>
      <c r="Z35" t="s">
        <v>606</v>
      </c>
    </row>
    <row r="36" spans="1:26" ht="11.25">
      <c r="N36" t="s">
        <v>145</v>
      </c>
      <c r="Z36" t="s">
        <v>607</v>
      </c>
    </row>
    <row r="37" spans="1:26" ht="11.25">
      <c r="A37" t="s">
        <v>119</v>
      </c>
      <c r="N37" t="s">
        <v>146</v>
      </c>
      <c r="Z37" t="s">
        <v>608</v>
      </c>
    </row>
    <row r="38" spans="1:26" ht="11.25">
      <c r="A38" t="s">
        <v>120</v>
      </c>
      <c r="N38" t="s">
        <v>323</v>
      </c>
      <c r="Z38" t="s">
        <v>609</v>
      </c>
    </row>
    <row r="39" spans="1:26" ht="11.25">
      <c r="A39" t="s">
        <v>121</v>
      </c>
      <c r="N39" t="s">
        <v>148</v>
      </c>
      <c r="Z39" t="s">
        <v>610</v>
      </c>
    </row>
    <row r="40" spans="1:26" ht="11.25">
      <c r="A40" t="s">
        <v>122</v>
      </c>
      <c r="N40" t="s">
        <v>149</v>
      </c>
      <c r="Z40" t="s">
        <v>611</v>
      </c>
    </row>
    <row r="41" spans="1:26" ht="11.25">
      <c r="A41" t="s">
        <v>123</v>
      </c>
      <c r="Z41" t="s">
        <v>612</v>
      </c>
    </row>
    <row r="42" spans="1:26" ht="11.25">
      <c r="A42" t="s">
        <v>124</v>
      </c>
      <c r="N42" t="s">
        <v>324</v>
      </c>
      <c r="Z42" t="s">
        <v>613</v>
      </c>
    </row>
    <row r="43" spans="1:14" ht="11.25">
      <c r="A43" t="s">
        <v>125</v>
      </c>
      <c r="N43" t="s">
        <v>325</v>
      </c>
    </row>
    <row r="44" spans="1:26" ht="11.25">
      <c r="Z44" t="s">
        <v>322</v>
      </c>
    </row>
    <row r="45" spans="1:26" ht="11.25">
      <c r="A45" t="s">
        <v>126</v>
      </c>
      <c r="N45" t="s">
        <v>326</v>
      </c>
      <c r="Z45" t="s">
        <v>614</v>
      </c>
    </row>
    <row r="46" spans="1:26" ht="11.25">
      <c r="N46" t="s">
        <v>327</v>
      </c>
      <c r="Z46" t="s">
        <v>615</v>
      </c>
    </row>
    <row r="47" spans="1:26" ht="11.25">
      <c r="A47" t="s">
        <v>127</v>
      </c>
      <c r="N47" t="s">
        <v>328</v>
      </c>
      <c r="Z47" t="s">
        <v>616</v>
      </c>
    </row>
    <row r="48" spans="1:26" ht="11.25">
      <c r="A48" t="s">
        <v>128</v>
      </c>
      <c r="Z48" t="s">
        <v>617</v>
      </c>
    </row>
    <row r="49" spans="1:26" ht="11.25">
      <c r="Z49" t="s">
        <v>618</v>
      </c>
    </row>
    <row r="50" spans="1:26" ht="11.25">
      <c r="A50" t="s">
        <v>129</v>
      </c>
      <c r="N50" t="s">
        <v>155</v>
      </c>
      <c r="Z50" t="s">
        <v>619</v>
      </c>
    </row>
    <row r="51" spans="1:26" ht="11.25">
      <c r="A51" t="s">
        <v>130</v>
      </c>
      <c r="Z51" t="s">
        <v>620</v>
      </c>
    </row>
    <row r="52" spans="1:26" ht="11.25">
      <c r="A52" t="s">
        <v>131</v>
      </c>
      <c r="N52" t="s">
        <v>156</v>
      </c>
      <c r="Z52" t="s">
        <v>621</v>
      </c>
    </row>
    <row r="53" spans="1:26" ht="11.25">
      <c r="A53" t="s">
        <v>132</v>
      </c>
      <c r="N53" t="s">
        <v>329</v>
      </c>
      <c r="Z53" t="s">
        <v>622</v>
      </c>
    </row>
    <row r="54" spans="1:26" ht="11.25">
      <c r="A54" t="s">
        <v>133</v>
      </c>
      <c r="N54" t="s">
        <v>158</v>
      </c>
      <c r="Z54" t="s">
        <v>623</v>
      </c>
    </row>
    <row r="55" spans="1:26" ht="11.25">
      <c r="A55" t="s">
        <v>134</v>
      </c>
      <c r="N55" t="s">
        <v>159</v>
      </c>
      <c r="Z55" t="s">
        <v>624</v>
      </c>
    </row>
    <row r="56" spans="1:26" ht="11.25">
      <c r="A56" t="s">
        <v>135</v>
      </c>
      <c r="N56" t="s">
        <v>160</v>
      </c>
      <c r="Z56" t="s">
        <v>625</v>
      </c>
    </row>
    <row r="57" spans="1:26" ht="11.25">
      <c r="A57" t="s">
        <v>136</v>
      </c>
      <c r="N57" t="s">
        <v>161</v>
      </c>
      <c r="Z57" t="s">
        <v>622</v>
      </c>
    </row>
    <row r="58" spans="1:26" ht="11.25">
      <c r="A58" t="s">
        <v>137</v>
      </c>
      <c r="N58" t="s">
        <v>162</v>
      </c>
      <c r="Z58" t="s">
        <v>626</v>
      </c>
    </row>
    <row r="59" spans="1:14" ht="11.25">
      <c r="A59" t="s">
        <v>138</v>
      </c>
      <c r="N59" t="s">
        <v>163</v>
      </c>
    </row>
    <row r="60" spans="1:14" ht="11.25">
      <c r="N60" t="s">
        <v>164</v>
      </c>
    </row>
    <row r="61" spans="1:26" ht="11.25">
      <c r="A61" t="s">
        <v>139</v>
      </c>
      <c r="N61" t="s">
        <v>165</v>
      </c>
      <c r="Z61" t="s">
        <v>627</v>
      </c>
    </row>
    <row r="62" spans="1:26" ht="11.25">
      <c r="A62" t="s">
        <v>140</v>
      </c>
      <c r="N62" t="s">
        <v>166</v>
      </c>
      <c r="Z62" t="s">
        <v>628</v>
      </c>
    </row>
    <row r="63" spans="1:14" ht="11.25">
      <c r="A63" t="s">
        <v>141</v>
      </c>
      <c r="N63" t="s">
        <v>167</v>
      </c>
    </row>
    <row r="64" spans="1:26" ht="11.25">
      <c r="A64" t="s">
        <v>142</v>
      </c>
      <c r="N64" t="s">
        <v>168</v>
      </c>
      <c r="Z64" t="s">
        <v>326</v>
      </c>
    </row>
    <row r="65" spans="1:26" ht="11.25">
      <c r="A65" t="s">
        <v>143</v>
      </c>
      <c r="Z65" t="s">
        <v>629</v>
      </c>
    </row>
    <row r="66" spans="1:26" ht="11.25">
      <c r="A66" t="s">
        <v>144</v>
      </c>
      <c r="N66" t="s">
        <v>169</v>
      </c>
      <c r="Z66" t="s">
        <v>630</v>
      </c>
    </row>
    <row r="67" spans="1:14" ht="11.25">
      <c r="A67" t="s">
        <v>145</v>
      </c>
      <c r="N67" t="s">
        <v>170</v>
      </c>
    </row>
    <row r="68" spans="1:26" ht="11.25">
      <c r="A68" t="s">
        <v>146</v>
      </c>
      <c r="N68" t="s">
        <v>330</v>
      </c>
      <c r="Z68" t="s">
        <v>155</v>
      </c>
    </row>
    <row r="69" spans="1:14" ht="11.25">
      <c r="A69" t="s">
        <v>147</v>
      </c>
      <c r="N69" t="s">
        <v>331</v>
      </c>
    </row>
    <row r="70" spans="1:26" ht="11.25">
      <c r="A70" t="s">
        <v>148</v>
      </c>
      <c r="N70" t="s">
        <v>332</v>
      </c>
      <c r="Z70" t="s">
        <v>631</v>
      </c>
    </row>
    <row r="71" spans="1:26" ht="11.25">
      <c r="A71" t="s">
        <v>149</v>
      </c>
      <c r="Z71" t="s">
        <v>632</v>
      </c>
    </row>
    <row r="72" spans="1:14" ht="11.25">
      <c r="N72" t="s">
        <v>182</v>
      </c>
    </row>
    <row r="73" spans="1:26" ht="11.25">
      <c r="A73" t="s">
        <v>150</v>
      </c>
      <c r="N73" t="s">
        <v>183</v>
      </c>
      <c r="Z73" t="s">
        <v>156</v>
      </c>
    </row>
    <row r="74" spans="1:26" ht="11.25">
      <c r="A74" t="s">
        <v>151</v>
      </c>
      <c r="N74" t="s">
        <v>184</v>
      </c>
      <c r="Z74" t="s">
        <v>157</v>
      </c>
    </row>
    <row r="75" spans="1:26" ht="11.25">
      <c r="N75" t="s">
        <v>333</v>
      </c>
      <c r="Z75" t="s">
        <v>158</v>
      </c>
    </row>
    <row r="76" spans="1:26" ht="11.25">
      <c r="A76" t="s">
        <v>152</v>
      </c>
      <c r="N76" t="s">
        <v>187</v>
      </c>
      <c r="Z76" t="s">
        <v>159</v>
      </c>
    </row>
    <row r="77" spans="1:26" ht="11.25">
      <c r="A77" t="s">
        <v>153</v>
      </c>
      <c r="Z77" t="s">
        <v>160</v>
      </c>
    </row>
    <row r="78" spans="1:26" ht="11.25">
      <c r="A78" t="s">
        <v>154</v>
      </c>
      <c r="N78" t="s">
        <v>201</v>
      </c>
      <c r="Z78" t="s">
        <v>161</v>
      </c>
    </row>
    <row r="79" spans="1:26" ht="11.25">
      <c r="N79" t="s">
        <v>334</v>
      </c>
      <c r="Z79" t="s">
        <v>162</v>
      </c>
    </row>
    <row r="80" spans="1:26" ht="11.25">
      <c r="A80" t="s">
        <v>155</v>
      </c>
      <c r="N80" t="s">
        <v>335</v>
      </c>
      <c r="Z80" t="s">
        <v>163</v>
      </c>
    </row>
    <row r="81" spans="1:26" ht="11.25">
      <c r="N81" t="s">
        <v>336</v>
      </c>
      <c r="Z81" t="s">
        <v>633</v>
      </c>
    </row>
    <row r="82" spans="1:26" ht="11.25">
      <c r="A82" t="s">
        <v>156</v>
      </c>
      <c r="Z82" t="s">
        <v>634</v>
      </c>
    </row>
    <row r="83" spans="1:26" ht="11.25">
      <c r="A83" t="s">
        <v>157</v>
      </c>
      <c r="N83" t="s">
        <v>214</v>
      </c>
      <c r="Z83" t="s">
        <v>635</v>
      </c>
    </row>
    <row r="84" spans="1:26" ht="11.25">
      <c r="A84" t="s">
        <v>158</v>
      </c>
      <c r="Z84" t="s">
        <v>636</v>
      </c>
    </row>
    <row r="85" spans="1:14" ht="11.25">
      <c r="A85" t="s">
        <v>159</v>
      </c>
      <c r="N85" t="s">
        <v>215</v>
      </c>
    </row>
    <row r="86" spans="1:26" ht="11.25">
      <c r="A86" t="s">
        <v>160</v>
      </c>
      <c r="N86" t="s">
        <v>216</v>
      </c>
      <c r="Z86" t="s">
        <v>637</v>
      </c>
    </row>
    <row r="87" spans="1:26" ht="11.25">
      <c r="A87" t="s">
        <v>161</v>
      </c>
      <c r="N87" t="s">
        <v>217</v>
      </c>
      <c r="Z87" t="s">
        <v>638</v>
      </c>
    </row>
    <row r="88" spans="1:26" ht="11.25">
      <c r="A88" t="s">
        <v>162</v>
      </c>
      <c r="N88" t="s">
        <v>218</v>
      </c>
      <c r="Z88" t="s">
        <v>639</v>
      </c>
    </row>
    <row r="89" spans="1:26" ht="11.25">
      <c r="A89" t="s">
        <v>163</v>
      </c>
      <c r="N89" t="s">
        <v>219</v>
      </c>
      <c r="Z89" t="s">
        <v>640</v>
      </c>
    </row>
    <row r="90" spans="1:26" ht="11.25">
      <c r="A90" t="s">
        <v>164</v>
      </c>
      <c r="N90" t="s">
        <v>220</v>
      </c>
      <c r="Z90" t="s">
        <v>641</v>
      </c>
    </row>
    <row r="91" spans="1:26" ht="11.25">
      <c r="A91" t="s">
        <v>165</v>
      </c>
      <c r="N91" t="s">
        <v>221</v>
      </c>
      <c r="Z91" t="s">
        <v>642</v>
      </c>
    </row>
    <row r="92" spans="1:26" ht="11.25">
      <c r="A92" t="s">
        <v>166</v>
      </c>
      <c r="N92" t="s">
        <v>222</v>
      </c>
      <c r="Z92" t="s">
        <v>643</v>
      </c>
    </row>
    <row r="93" spans="1:26" ht="11.25">
      <c r="A93" t="s">
        <v>167</v>
      </c>
      <c r="N93" t="s">
        <v>223</v>
      </c>
      <c r="Z93" t="s">
        <v>644</v>
      </c>
    </row>
    <row r="94" spans="1:14" ht="11.25">
      <c r="A94" t="s">
        <v>168</v>
      </c>
      <c r="N94" t="s">
        <v>224</v>
      </c>
    </row>
    <row r="95" spans="1:26" ht="11.25">
      <c r="Z95" t="s">
        <v>201</v>
      </c>
    </row>
    <row r="96" spans="1:26" ht="11.25">
      <c r="A96" t="s">
        <v>169</v>
      </c>
      <c r="Z96" t="s">
        <v>645</v>
      </c>
    </row>
    <row r="97" spans="1:26" ht="11.25">
      <c r="A97" t="s">
        <v>170</v>
      </c>
      <c r="N97" t="s">
        <v>225</v>
      </c>
      <c r="Z97" t="s">
        <v>203</v>
      </c>
    </row>
    <row r="98" spans="1:26" ht="11.25">
      <c r="A98" t="s">
        <v>171</v>
      </c>
      <c r="Z98" t="s">
        <v>646</v>
      </c>
    </row>
    <row r="99" spans="1:26" ht="11.25">
      <c r="A99" t="s">
        <v>172</v>
      </c>
      <c r="N99" t="s">
        <v>337</v>
      </c>
      <c r="Z99" t="s">
        <v>647</v>
      </c>
    </row>
    <row r="100" spans="1:16" ht="11.25">
      <c r="A100" t="s">
        <v>173</v>
      </c>
      <c r="N100" t="s">
        <v>338</v>
      </c>
      <c r="O100" s="55" t="s">
        <v>339</v>
      </c>
      <c r="P100" t="s">
        <v>229</v>
      </c>
    </row>
    <row r="101" spans="1:26" ht="11.25">
      <c r="A101" t="s">
        <v>174</v>
      </c>
      <c r="Z101" t="s">
        <v>648</v>
      </c>
    </row>
    <row r="102" spans="1:26" ht="11.25">
      <c r="N102" t="s">
        <v>340</v>
      </c>
      <c r="Z102" t="s">
        <v>649</v>
      </c>
    </row>
    <row r="103" spans="1:26" ht="11.25">
      <c r="A103" t="s">
        <v>175</v>
      </c>
      <c r="N103" t="s">
        <v>338</v>
      </c>
      <c r="O103" s="55" t="s">
        <v>341</v>
      </c>
      <c r="P103" t="s">
        <v>229</v>
      </c>
      <c r="Z103" t="s">
        <v>650</v>
      </c>
    </row>
    <row r="104" spans="1:14" ht="11.25">
      <c r="A104" t="s">
        <v>176</v>
      </c>
    </row>
    <row r="105" spans="1:26" ht="11.25">
      <c r="A105" t="s">
        <v>177</v>
      </c>
      <c r="N105" t="s">
        <v>342</v>
      </c>
      <c r="Z105" t="s">
        <v>214</v>
      </c>
    </row>
    <row r="106" spans="1:14" ht="11.25">
      <c r="A106" t="s">
        <v>178</v>
      </c>
      <c r="N106" t="s">
        <v>343</v>
      </c>
    </row>
    <row r="107" spans="1:26" ht="11.25">
      <c r="N107" s="55" t="s">
        <v>344</v>
      </c>
      <c r="O107" t="s">
        <v>229</v>
      </c>
      <c r="Z107" t="s">
        <v>651</v>
      </c>
    </row>
    <row r="108" spans="1:26" ht="11.25">
      <c r="A108" t="s">
        <v>179</v>
      </c>
      <c r="Z108" t="s">
        <v>652</v>
      </c>
    </row>
    <row r="109" spans="1:26" ht="11.25">
      <c r="A109" t="s">
        <v>180</v>
      </c>
      <c r="N109" t="s">
        <v>233</v>
      </c>
      <c r="O109" s="55" t="s">
        <v>234</v>
      </c>
      <c r="P109" t="s">
        <v>229</v>
      </c>
      <c r="Z109" t="s">
        <v>653</v>
      </c>
    </row>
    <row r="110" spans="1:26" ht="11.25">
      <c r="A110" t="s">
        <v>181</v>
      </c>
      <c r="Z110" t="s">
        <v>654</v>
      </c>
    </row>
    <row r="111" spans="1:26" ht="11.25">
      <c r="Z111" t="s">
        <v>655</v>
      </c>
    </row>
    <row r="112" spans="1:26" ht="11.25">
      <c r="A112" t="s">
        <v>182</v>
      </c>
      <c r="N112" t="s">
        <v>235</v>
      </c>
      <c r="Z112" t="s">
        <v>222</v>
      </c>
    </row>
    <row r="113" spans="1:26" ht="11.25">
      <c r="A113" t="s">
        <v>183</v>
      </c>
      <c r="Z113" t="s">
        <v>656</v>
      </c>
    </row>
    <row r="114" spans="1:16" ht="11.25">
      <c r="A114" t="s">
        <v>184</v>
      </c>
      <c r="N114" t="s">
        <v>236</v>
      </c>
      <c r="O114" s="55" t="s">
        <v>237</v>
      </c>
      <c r="P114" t="s">
        <v>229</v>
      </c>
    </row>
    <row r="115" spans="1:26" ht="11.25">
      <c r="A115" t="s">
        <v>185</v>
      </c>
      <c r="Z115" t="s">
        <v>225</v>
      </c>
    </row>
    <row r="116" spans="1:14" ht="11.25">
      <c r="A116" t="s">
        <v>186</v>
      </c>
    </row>
    <row r="117" spans="1:26" ht="11.25">
      <c r="A117" t="s">
        <v>187</v>
      </c>
      <c r="N117" t="s">
        <v>238</v>
      </c>
      <c r="Z117" t="s">
        <v>657</v>
      </c>
    </row>
    <row r="118" spans="1:28" ht="11.25">
      <c r="Z118" t="s">
        <v>658</v>
      </c>
      <c r="AA118" t="s">
        <v>659</v>
      </c>
      <c r="AB118" t="s">
        <v>229</v>
      </c>
    </row>
    <row r="119" spans="1:15" ht="11.25">
      <c r="A119" t="s">
        <v>188</v>
      </c>
      <c r="N119" t="s">
        <v>239</v>
      </c>
      <c r="O119" s="55" t="s">
        <v>240</v>
      </c>
    </row>
    <row r="120" spans="1:26" ht="11.25">
      <c r="A120" t="s">
        <v>189</v>
      </c>
      <c r="Z120" t="s">
        <v>660</v>
      </c>
    </row>
    <row r="121" spans="1:26" ht="11.25">
      <c r="A121" t="s">
        <v>190</v>
      </c>
      <c r="N121" t="s">
        <v>345</v>
      </c>
      <c r="Z121" t="s">
        <v>661</v>
      </c>
    </row>
    <row r="122" spans="1:27" ht="11.25">
      <c r="A122" t="s">
        <v>191</v>
      </c>
      <c r="Z122" t="s">
        <v>662</v>
      </c>
      <c r="AA122" t="s">
        <v>229</v>
      </c>
    </row>
    <row r="123" spans="1:14" ht="11.25">
      <c r="A123" t="s">
        <v>192</v>
      </c>
      <c r="N123" t="s">
        <v>242</v>
      </c>
    </row>
    <row r="124" spans="1:26" ht="11.25">
      <c r="Z124" t="s">
        <v>657</v>
      </c>
    </row>
    <row r="125" spans="1:28" ht="11.25">
      <c r="A125" t="s">
        <v>193</v>
      </c>
      <c r="N125" s="2" t="s">
        <v>299</v>
      </c>
      <c r="Z125" t="s">
        <v>663</v>
      </c>
      <c r="AA125" t="s">
        <v>664</v>
      </c>
      <c r="AB125" t="s">
        <v>229</v>
      </c>
    </row>
    <row r="126" spans="1:14" ht="11.25">
      <c r="A126" t="s">
        <v>194</v>
      </c>
      <c r="N126" t="s">
        <v>346</v>
      </c>
    </row>
    <row r="127" spans="1:28" ht="11.25">
      <c r="A127" t="s">
        <v>195</v>
      </c>
      <c r="N127" t="s">
        <v>229</v>
      </c>
      <c r="Z127" t="s">
        <v>233</v>
      </c>
      <c r="AA127" t="s">
        <v>234</v>
      </c>
      <c r="AB127" t="s">
        <v>229</v>
      </c>
    </row>
    <row r="128" spans="1:14" ht="11.25">
      <c r="A128" t="s">
        <v>196</v>
      </c>
      <c r="N128" t="s">
        <v>251</v>
      </c>
    </row>
    <row r="129" spans="1:26" ht="11.25">
      <c r="A129" t="s">
        <v>197</v>
      </c>
      <c r="N129" t="s">
        <v>329</v>
      </c>
      <c r="Z129" t="s">
        <v>235</v>
      </c>
    </row>
    <row r="130" spans="1:14" ht="11.25">
      <c r="N130" t="s">
        <v>252</v>
      </c>
    </row>
    <row r="131" spans="1:26" ht="11.25">
      <c r="A131" t="s">
        <v>198</v>
      </c>
      <c r="N131" t="s">
        <v>347</v>
      </c>
      <c r="Z131" t="s">
        <v>665</v>
      </c>
    </row>
    <row r="132" spans="1:27" ht="11.25">
      <c r="A132" t="s">
        <v>199</v>
      </c>
      <c r="N132" t="s">
        <v>348</v>
      </c>
      <c r="Z132" t="e">
        <f>-Korte onderzoeksbeschrijving Bevolkingsstatistiek</f>
        <v>#NAME?</v>
      </c>
      <c r="AA132" t="s">
        <v>666</v>
      </c>
    </row>
    <row r="133" spans="1:27" ht="11.25">
      <c r="A133" t="s">
        <v>200</v>
      </c>
      <c r="N133" t="s">
        <v>349</v>
      </c>
      <c r="Z133" t="e">
        <f>-Korte onderzoeksbeschrijving Huishoudensstatistiek</f>
        <v>#NAME?</v>
      </c>
      <c r="AA133" t="s">
        <v>229</v>
      </c>
    </row>
    <row r="134" spans="1:14" ht="11.25">
      <c r="N134" t="s">
        <v>350</v>
      </c>
    </row>
    <row r="135" spans="1:26" ht="11.25">
      <c r="A135" t="s">
        <v>201</v>
      </c>
      <c r="N135" t="s">
        <v>351</v>
      </c>
      <c r="Z135" t="s">
        <v>238</v>
      </c>
    </row>
    <row r="136" spans="1:14" ht="11.25">
      <c r="A136" t="s">
        <v>202</v>
      </c>
      <c r="N136" t="s">
        <v>164</v>
      </c>
    </row>
    <row r="137" spans="1:27" ht="11.25">
      <c r="A137" t="s">
        <v>203</v>
      </c>
      <c r="N137" t="s">
        <v>259</v>
      </c>
      <c r="Z137" t="s">
        <v>239</v>
      </c>
      <c r="AA137" t="s">
        <v>240</v>
      </c>
    </row>
    <row r="138" spans="1:14" ht="11.25">
      <c r="A138" t="s">
        <v>204</v>
      </c>
      <c r="N138" t="s">
        <v>260</v>
      </c>
    </row>
    <row r="139" spans="1:26" ht="11.25">
      <c r="N139" t="s">
        <v>261</v>
      </c>
      <c r="Z139" t="s">
        <v>667</v>
      </c>
    </row>
    <row r="140" spans="1:14" ht="11.25">
      <c r="A140" t="s">
        <v>205</v>
      </c>
      <c r="N140" t="s">
        <v>168</v>
      </c>
    </row>
    <row r="141" spans="1:26" ht="11.25">
      <c r="A141" t="s">
        <v>206</v>
      </c>
      <c r="Z141" t="s">
        <v>242</v>
      </c>
    </row>
    <row r="142" ht="11.25">
      <c r="A142" t="s">
        <v>207</v>
      </c>
    </row>
    <row r="143" spans="1:26" ht="11.25">
      <c r="A143" t="s">
        <v>208</v>
      </c>
      <c r="Z143" t="s">
        <v>564</v>
      </c>
    </row>
    <row r="144" spans="1:26" ht="11.25">
      <c r="Z144" t="s">
        <v>668</v>
      </c>
    </row>
    <row r="145" spans="1:26" ht="11.25">
      <c r="A145" t="s">
        <v>209</v>
      </c>
      <c r="Z145" t="s">
        <v>229</v>
      </c>
    </row>
    <row r="146" spans="1:26" ht="11.25">
      <c r="A146" t="s">
        <v>210</v>
      </c>
      <c r="Z146" t="s">
        <v>251</v>
      </c>
    </row>
    <row r="147" spans="1:26" ht="11.25">
      <c r="A147" t="s">
        <v>211</v>
      </c>
      <c r="Z147" t="s">
        <v>157</v>
      </c>
    </row>
    <row r="148" spans="1:26" ht="11.25">
      <c r="A148" t="s">
        <v>212</v>
      </c>
      <c r="Z148" t="s">
        <v>252</v>
      </c>
    </row>
    <row r="149" spans="1:26" ht="11.25">
      <c r="A149" t="s">
        <v>213</v>
      </c>
      <c r="Z149" t="s">
        <v>253</v>
      </c>
    </row>
    <row r="150" spans="1:26" ht="11.25">
      <c r="Z150" t="s">
        <v>254</v>
      </c>
    </row>
    <row r="151" spans="1:26" ht="11.25">
      <c r="A151" t="s">
        <v>214</v>
      </c>
      <c r="Z151" t="s">
        <v>255</v>
      </c>
    </row>
    <row r="152" spans="1:26" ht="11.25">
      <c r="Z152" t="s">
        <v>256</v>
      </c>
    </row>
    <row r="153" spans="1:26" ht="11.25">
      <c r="A153" t="s">
        <v>215</v>
      </c>
      <c r="Z153" t="s">
        <v>257</v>
      </c>
    </row>
    <row r="154" spans="1:26" ht="11.25">
      <c r="A154" t="s">
        <v>216</v>
      </c>
      <c r="Z154" t="s">
        <v>258</v>
      </c>
    </row>
    <row r="155" spans="1:26" ht="11.25">
      <c r="A155" t="s">
        <v>217</v>
      </c>
      <c r="Z155" t="s">
        <v>259</v>
      </c>
    </row>
    <row r="156" spans="1:26" ht="11.25">
      <c r="A156" t="s">
        <v>218</v>
      </c>
      <c r="Z156" t="s">
        <v>260</v>
      </c>
    </row>
    <row r="157" spans="1:26" ht="11.25">
      <c r="A157" t="s">
        <v>219</v>
      </c>
      <c r="Z157" t="s">
        <v>261</v>
      </c>
    </row>
    <row r="158" spans="1:26" ht="11.25">
      <c r="A158" t="s">
        <v>220</v>
      </c>
      <c r="Z158" t="s">
        <v>168</v>
      </c>
    </row>
    <row r="159" spans="1:26" ht="11.25">
      <c r="A159" t="s">
        <v>221</v>
      </c>
      <c r="Z159" t="s">
        <v>229</v>
      </c>
    </row>
    <row r="160" spans="1:26" ht="11.25">
      <c r="A160" t="s">
        <v>222</v>
      </c>
      <c r="Z160" t="s">
        <v>439</v>
      </c>
    </row>
    <row r="161" spans="1:26" ht="11.25">
      <c r="A161" t="s">
        <v>223</v>
      </c>
      <c r="Z161" t="s">
        <v>645</v>
      </c>
    </row>
    <row r="162" spans="1:26" ht="11.25">
      <c r="A162" t="s">
        <v>224</v>
      </c>
      <c r="Z162" t="s">
        <v>203</v>
      </c>
    </row>
    <row r="163" spans="1:26" ht="11.25">
      <c r="Z163" t="s">
        <v>646</v>
      </c>
    </row>
    <row r="164" spans="1:26" ht="11.25">
      <c r="A164" t="s">
        <v>225</v>
      </c>
      <c r="Z164" t="s">
        <v>647</v>
      </c>
    </row>
    <row r="165" ht="11.25"/>
    <row r="166" ht="11.25">
      <c r="A166" t="s">
        <v>226</v>
      </c>
    </row>
    <row r="167" spans="1:3" ht="11.25">
      <c r="A167" t="s">
        <v>227</v>
      </c>
      <c r="B167" s="55" t="s">
        <v>228</v>
      </c>
      <c r="C167" t="s">
        <v>229</v>
      </c>
    </row>
    <row r="168" ht="11.25"/>
    <row r="169" ht="11.25">
      <c r="A169" t="s">
        <v>230</v>
      </c>
    </row>
    <row r="170" spans="1:3" ht="11.25">
      <c r="A170" t="s">
        <v>231</v>
      </c>
      <c r="B170" s="55" t="s">
        <v>232</v>
      </c>
      <c r="C170" t="s">
        <v>229</v>
      </c>
    </row>
    <row r="171" ht="11.25"/>
    <row r="172" spans="1:3" ht="11.25">
      <c r="A172" t="s">
        <v>233</v>
      </c>
      <c r="B172" s="55" t="s">
        <v>234</v>
      </c>
      <c r="C172" t="s">
        <v>229</v>
      </c>
    </row>
    <row r="173" ht="11.25"/>
    <row r="174" ht="11.25">
      <c r="A174" t="s">
        <v>235</v>
      </c>
    </row>
    <row r="175" ht="11.25"/>
    <row r="176" spans="1:3" ht="11.25">
      <c r="A176" t="s">
        <v>236</v>
      </c>
      <c r="B176" s="55" t="s">
        <v>237</v>
      </c>
      <c r="C176" t="s">
        <v>229</v>
      </c>
    </row>
    <row r="177" ht="11.25"/>
    <row r="178" ht="11.25">
      <c r="A178" t="s">
        <v>238</v>
      </c>
    </row>
    <row r="179" ht="11.25"/>
    <row r="180" spans="1:2" ht="11.25">
      <c r="A180" t="s">
        <v>239</v>
      </c>
      <c r="B180" s="55" t="s">
        <v>240</v>
      </c>
    </row>
    <row r="181" ht="11.25"/>
    <row r="182" ht="11.25">
      <c r="A182" t="s">
        <v>241</v>
      </c>
    </row>
    <row r="183" ht="11.25"/>
    <row r="184" ht="11.25">
      <c r="A184" t="s">
        <v>242</v>
      </c>
    </row>
    <row r="185" ht="11.25"/>
    <row r="186" ht="11.25">
      <c r="A186" s="2" t="s">
        <v>94</v>
      </c>
    </row>
    <row r="187" ht="11.25">
      <c r="A187" t="s">
        <v>243</v>
      </c>
    </row>
    <row r="188" ht="11.25">
      <c r="A188" t="s">
        <v>229</v>
      </c>
    </row>
    <row r="189" ht="11.25">
      <c r="A189" t="s">
        <v>244</v>
      </c>
    </row>
    <row r="190" ht="11.25">
      <c r="A190" t="s">
        <v>245</v>
      </c>
    </row>
    <row r="191" ht="11.25">
      <c r="A191" t="s">
        <v>246</v>
      </c>
    </row>
    <row r="192" ht="11.25">
      <c r="A192" t="s">
        <v>247</v>
      </c>
    </row>
    <row r="193" ht="11.25">
      <c r="A193" t="s">
        <v>229</v>
      </c>
    </row>
    <row r="194" ht="11.25">
      <c r="A194" t="s">
        <v>248</v>
      </c>
    </row>
    <row r="195" ht="11.25">
      <c r="A195" t="s">
        <v>249</v>
      </c>
    </row>
    <row r="196" ht="11.25">
      <c r="A196" t="s">
        <v>250</v>
      </c>
    </row>
    <row r="197" ht="11.25">
      <c r="A197" t="s">
        <v>229</v>
      </c>
    </row>
    <row r="198" ht="11.25">
      <c r="A198" t="s">
        <v>251</v>
      </c>
    </row>
    <row r="199" ht="11.25">
      <c r="A199" t="s">
        <v>157</v>
      </c>
    </row>
    <row r="200" ht="11.25">
      <c r="A200" t="s">
        <v>252</v>
      </c>
    </row>
    <row r="201" ht="11.25">
      <c r="A201" t="s">
        <v>253</v>
      </c>
    </row>
    <row r="202" ht="11.25">
      <c r="A202" t="s">
        <v>254</v>
      </c>
    </row>
    <row r="203" ht="11.25">
      <c r="A203" t="s">
        <v>255</v>
      </c>
    </row>
    <row r="204" ht="11.25">
      <c r="A204" t="s">
        <v>256</v>
      </c>
    </row>
    <row r="205" ht="11.25">
      <c r="A205" t="s">
        <v>257</v>
      </c>
    </row>
    <row r="206" ht="11.25">
      <c r="A206" t="s">
        <v>258</v>
      </c>
    </row>
    <row r="207" ht="11.25">
      <c r="A207" t="s">
        <v>259</v>
      </c>
    </row>
    <row r="208" ht="11.25">
      <c r="A208" t="s">
        <v>260</v>
      </c>
    </row>
    <row r="209" ht="11.25">
      <c r="A209" t="s">
        <v>261</v>
      </c>
    </row>
    <row r="210" ht="11.25">
      <c r="A210" t="s">
        <v>168</v>
      </c>
    </row>
    <row r="211" ht="11.25">
      <c r="A211" t="s">
        <v>229</v>
      </c>
    </row>
    <row r="212" ht="11.25">
      <c r="A212" t="s">
        <v>129</v>
      </c>
    </row>
    <row r="213" ht="11.25">
      <c r="A213" t="s">
        <v>262</v>
      </c>
    </row>
    <row r="214" ht="11.25">
      <c r="A214" t="s">
        <v>131</v>
      </c>
    </row>
    <row r="215" ht="11.25">
      <c r="A215" t="s">
        <v>263</v>
      </c>
    </row>
    <row r="216" ht="11.25">
      <c r="A216" t="s">
        <v>264</v>
      </c>
    </row>
    <row r="217" ht="11.25">
      <c r="A217" t="s">
        <v>265</v>
      </c>
    </row>
    <row r="218" ht="11.25">
      <c r="A218" t="s">
        <v>266</v>
      </c>
    </row>
    <row r="219" ht="11.25">
      <c r="A219" t="s">
        <v>136</v>
      </c>
    </row>
    <row r="220" ht="11.25">
      <c r="A220" t="s">
        <v>267</v>
      </c>
    </row>
    <row r="221" ht="11.25">
      <c r="A221" t="s">
        <v>268</v>
      </c>
    </row>
    <row r="222" ht="11.25">
      <c r="A222" s="2" t="s">
        <v>6</v>
      </c>
    </row>
    <row r="223" ht="11.25">
      <c r="A223" t="s">
        <v>269</v>
      </c>
    </row>
    <row r="224" ht="11.25">
      <c r="A224" s="2" t="s">
        <v>7</v>
      </c>
    </row>
    <row r="225" ht="11.25">
      <c r="A225" t="s">
        <v>270</v>
      </c>
    </row>
    <row r="226" ht="11.25">
      <c r="A226" s="2" t="s">
        <v>8</v>
      </c>
    </row>
    <row r="227" ht="11.25">
      <c r="A227" t="s">
        <v>271</v>
      </c>
    </row>
    <row r="228" ht="11.25">
      <c r="A228" s="2" t="s">
        <v>97</v>
      </c>
    </row>
    <row r="229" ht="11.25">
      <c r="A229" t="s">
        <v>272</v>
      </c>
    </row>
    <row r="230" ht="11.25">
      <c r="A230" t="s">
        <v>273</v>
      </c>
    </row>
    <row r="231" ht="11.25">
      <c r="A231" t="s">
        <v>274</v>
      </c>
    </row>
    <row r="232" ht="11.25">
      <c r="A232" t="s">
        <v>229</v>
      </c>
    </row>
    <row r="233" ht="11.25">
      <c r="A233" t="s">
        <v>275</v>
      </c>
    </row>
    <row r="234" ht="11.25">
      <c r="A234" t="s">
        <v>276</v>
      </c>
    </row>
    <row r="235" ht="11.25">
      <c r="A235" t="s">
        <v>277</v>
      </c>
    </row>
    <row r="236" ht="11.25">
      <c r="A236" t="s">
        <v>278</v>
      </c>
    </row>
    <row r="237" ht="11.25">
      <c r="A237" t="s">
        <v>279</v>
      </c>
    </row>
    <row r="238" ht="11.25">
      <c r="A238" t="s">
        <v>280</v>
      </c>
    </row>
    <row r="239" ht="11.25">
      <c r="A239" t="s">
        <v>276</v>
      </c>
    </row>
    <row r="240" ht="11.25">
      <c r="A240" t="s">
        <v>281</v>
      </c>
    </row>
    <row r="241" ht="11.25">
      <c r="A241" t="s">
        <v>229</v>
      </c>
    </row>
    <row r="242" ht="11.25">
      <c r="A242" t="s">
        <v>282</v>
      </c>
    </row>
    <row r="243" ht="11.25">
      <c r="A243" t="s">
        <v>283</v>
      </c>
    </row>
    <row r="244" ht="11.25">
      <c r="A244" t="s">
        <v>284</v>
      </c>
    </row>
    <row r="245" ht="11.25">
      <c r="A245" t="s">
        <v>285</v>
      </c>
    </row>
    <row r="246" ht="11.25">
      <c r="A246" t="s">
        <v>286</v>
      </c>
    </row>
    <row r="247" ht="11.25">
      <c r="A247" t="s">
        <v>287</v>
      </c>
    </row>
    <row r="248" ht="11.25">
      <c r="A248" t="s">
        <v>288</v>
      </c>
    </row>
    <row r="249" ht="11.25">
      <c r="A249" t="s">
        <v>289</v>
      </c>
    </row>
    <row r="250" ht="11.25">
      <c r="A250" t="s">
        <v>290</v>
      </c>
    </row>
    <row r="251" ht="11.25">
      <c r="A251" t="s">
        <v>291</v>
      </c>
    </row>
    <row r="252" ht="11.25">
      <c r="A252" t="s">
        <v>273</v>
      </c>
    </row>
    <row r="253" ht="11.25">
      <c r="A253" t="s">
        <v>292</v>
      </c>
    </row>
    <row r="254" ht="11.25">
      <c r="A254" t="s">
        <v>293</v>
      </c>
    </row>
    <row r="255" ht="11.25">
      <c r="A255" t="s">
        <v>290</v>
      </c>
    </row>
    <row r="256" ht="11.25">
      <c r="A256" t="s">
        <v>277</v>
      </c>
    </row>
    <row r="257" ht="11.25">
      <c r="A257" t="s">
        <v>229</v>
      </c>
    </row>
    <row r="258" ht="11.25">
      <c r="A258" t="s">
        <v>294</v>
      </c>
    </row>
    <row r="259" ht="11.25">
      <c r="A259" t="s">
        <v>276</v>
      </c>
    </row>
    <row r="260" ht="11.25">
      <c r="A260" t="s">
        <v>295</v>
      </c>
    </row>
    <row r="261" ht="11.25">
      <c r="A261" t="s">
        <v>296</v>
      </c>
    </row>
    <row r="262" ht="11.25">
      <c r="A262" t="s">
        <v>229</v>
      </c>
    </row>
  </sheetData>
  <mergeCells count="2">
    <mergeCell ref="B10:J10"/>
    <mergeCell ref="B9:J9"/>
  </mergeCells>
  <hyperlinks>
    <hyperlink ref="B4" r:id="rId1" display="javascript:geoinfo(16,183)"/>
    <hyperlink ref="B5" r:id="rId2" display="javascript:geoinfo(16,184)"/>
    <hyperlink ref="B6" r:id="rId3" display="javascript:geoinfo(16,263)"/>
    <hyperlink ref="B7" r:id="rId4" display="javascript:geoinfo(16,274)"/>
  </hyperlinks>
  <printOptions/>
  <pageMargins left="0.75" right="0.75" top="1" bottom="1" header="0.5" footer="0.5"/>
  <pageSetup horizontalDpi="600" verticalDpi="600"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2"/>
  <sheetViews>
    <sheetView workbookViewId="0" topLeftCell="A1">
      <selection activeCell="C22" sqref="C22"/>
    </sheetView>
  </sheetViews>
  <sheetFormatPr defaultColWidth="9.33203125" defaultRowHeight="11.25"/>
  <cols>
    <col min="2" max="2" width="24.33203125" style="0" customWidth="1"/>
    <col min="3" max="3" width="15.66015625" style="0" customWidth="1"/>
    <col min="4" max="4" width="11" style="0" customWidth="1"/>
  </cols>
  <sheetData>
    <row r="2" spans="2:3" ht="11.25">
      <c r="B2" t="s">
        <v>554</v>
      </c>
      <c r="C2" s="67" t="s">
        <v>555</v>
      </c>
    </row>
    <row r="3" ht="11.25">
      <c r="B3" t="s">
        <v>540</v>
      </c>
    </row>
    <row r="4" spans="2:6" ht="11.25">
      <c r="B4" t="s">
        <v>542</v>
      </c>
      <c r="C4" t="s">
        <v>543</v>
      </c>
      <c r="F4" t="s">
        <v>8</v>
      </c>
    </row>
    <row r="5" spans="3:8" ht="11.25">
      <c r="C5" t="s">
        <v>544</v>
      </c>
      <c r="D5" t="s">
        <v>545</v>
      </c>
      <c r="E5" t="s">
        <v>541</v>
      </c>
      <c r="F5" t="s">
        <v>544</v>
      </c>
      <c r="G5" t="s">
        <v>545</v>
      </c>
      <c r="H5" t="s">
        <v>541</v>
      </c>
    </row>
    <row r="7" ht="11.25">
      <c r="B7" t="s">
        <v>551</v>
      </c>
    </row>
    <row r="8" spans="2:8" ht="11.25">
      <c r="B8" t="s">
        <v>548</v>
      </c>
      <c r="C8">
        <v>73.9</v>
      </c>
      <c r="D8">
        <v>45.1</v>
      </c>
      <c r="E8">
        <v>15.1</v>
      </c>
      <c r="F8">
        <v>78.8</v>
      </c>
      <c r="G8">
        <v>49.8</v>
      </c>
      <c r="H8">
        <v>18.6</v>
      </c>
    </row>
    <row r="9" spans="2:8" ht="11.25">
      <c r="B9" t="s">
        <v>546</v>
      </c>
      <c r="C9">
        <v>77.5</v>
      </c>
      <c r="D9">
        <v>48.4</v>
      </c>
      <c r="E9">
        <v>17</v>
      </c>
      <c r="F9">
        <v>84.1</v>
      </c>
      <c r="G9">
        <v>54.6</v>
      </c>
      <c r="H9">
        <v>22.4</v>
      </c>
    </row>
    <row r="10" spans="2:8" ht="11.25">
      <c r="B10" t="s">
        <v>547</v>
      </c>
      <c r="C10">
        <v>78.9</v>
      </c>
      <c r="D10">
        <v>49.7</v>
      </c>
      <c r="E10">
        <v>17.8</v>
      </c>
      <c r="F10">
        <v>84.5</v>
      </c>
      <c r="G10">
        <v>55</v>
      </c>
      <c r="H10">
        <v>22.6</v>
      </c>
    </row>
    <row r="11" spans="2:8" ht="11.25">
      <c r="B11" t="s">
        <v>549</v>
      </c>
      <c r="C11">
        <v>80.1</v>
      </c>
      <c r="D11">
        <v>50.7</v>
      </c>
      <c r="E11">
        <v>18.4</v>
      </c>
      <c r="F11">
        <v>84.2</v>
      </c>
      <c r="G11">
        <v>54.8</v>
      </c>
      <c r="H11">
        <v>22.1</v>
      </c>
    </row>
    <row r="12" spans="2:8" ht="11.25">
      <c r="B12" t="s">
        <v>550</v>
      </c>
      <c r="C12">
        <v>81.1</v>
      </c>
      <c r="D12">
        <v>51.8</v>
      </c>
      <c r="E12">
        <v>19.1</v>
      </c>
      <c r="F12">
        <v>85.5</v>
      </c>
      <c r="G12">
        <v>55.8</v>
      </c>
      <c r="H12">
        <v>22.6</v>
      </c>
    </row>
    <row r="13" spans="2:8" ht="11.25">
      <c r="B13" t="s">
        <v>37</v>
      </c>
      <c r="C13">
        <v>78.3</v>
      </c>
      <c r="D13">
        <v>49.1</v>
      </c>
      <c r="E13">
        <v>17.1</v>
      </c>
      <c r="F13">
        <v>82.8</v>
      </c>
      <c r="G13">
        <v>53.4</v>
      </c>
      <c r="H13">
        <v>21</v>
      </c>
    </row>
    <row r="14" spans="2:8" ht="11.25">
      <c r="B14" t="s">
        <v>552</v>
      </c>
      <c r="C14">
        <f aca="true" t="shared" si="0" ref="C14:H14">C10-C11</f>
        <v>-1.1999999999999886</v>
      </c>
      <c r="D14">
        <f t="shared" si="0"/>
        <v>-1</v>
      </c>
      <c r="E14">
        <f t="shared" si="0"/>
        <v>-0.5999999999999979</v>
      </c>
      <c r="F14">
        <f t="shared" si="0"/>
        <v>0.29999999999999716</v>
      </c>
      <c r="G14">
        <f t="shared" si="0"/>
        <v>0.20000000000000284</v>
      </c>
      <c r="H14">
        <f t="shared" si="0"/>
        <v>0.5</v>
      </c>
    </row>
    <row r="15" ht="11.25">
      <c r="B15" t="s">
        <v>553</v>
      </c>
    </row>
    <row r="16" spans="3:4" ht="11.25">
      <c r="C16">
        <f>C14+F14</f>
        <v>-0.8999999999999915</v>
      </c>
      <c r="D16" t="s">
        <v>556</v>
      </c>
    </row>
    <row r="17" spans="2:14" ht="11.25">
      <c r="B17" t="s">
        <v>557</v>
      </c>
      <c r="N17">
        <v>1300</v>
      </c>
    </row>
    <row r="18" spans="2:14" ht="11.25">
      <c r="B18" t="s">
        <v>558</v>
      </c>
      <c r="N18">
        <v>5287</v>
      </c>
    </row>
    <row r="19" spans="3:4" ht="11.25">
      <c r="C19">
        <f>ROUND(N17/N18,1)</f>
        <v>0.2</v>
      </c>
      <c r="D19" t="str">
        <f>"Van de "&amp;ROUND(C16,1)&amp;" jaar "&amp;D16&amp;" is dus circa "&amp;ROUND(N17/N18,1)&amp;" jaar toewijsbaar aan inkomensverschil."</f>
        <v>Van de -0,9 jaar Gemiddeld verschil levensverwachting bij geboorte tussen midden en hoge midden inkomensklasse  is dus circa 0,2 jaar toewijsbaar aan inkomensverschil.</v>
      </c>
    </row>
    <row r="20" spans="3:4" ht="11.25">
      <c r="C20">
        <f>C19*Leeftijdsopbouw!K6</f>
        <v>921</v>
      </c>
      <c r="D20" t="str">
        <f>"Gemiste levensjaren bij "&amp;Leeftijdsopbouw!K6&amp;" omwonenden N65 in Helvoirt eind 2010"</f>
        <v>Gemiste levensjaren bij 4605 omwonenden N65 in Helvoirt eind 2010</v>
      </c>
    </row>
    <row r="21" spans="3:4" ht="11.25">
      <c r="C21">
        <f>C13</f>
        <v>78.3</v>
      </c>
      <c r="D21" t="s">
        <v>559</v>
      </c>
    </row>
    <row r="22" spans="3:4" ht="11.25">
      <c r="C22" s="68">
        <f>100*C19/C21/C21/(C21/2)</f>
        <v>8.332488158643793E-05</v>
      </c>
      <c r="D22" t="str">
        <f>"Minder verkeersdoden als gevolg van € "&amp;N17&amp;" meer inkomen in Helvoirt  "</f>
        <v>Minder verkeersdoden als gevolg van € 1300 meer inkomen in Helvoirt  </v>
      </c>
    </row>
  </sheetData>
  <hyperlinks>
    <hyperlink ref="C2" r:id="rId1" display=" http://www.n65.nl/Studie-Sterfterisico-Haaren-Helvoirt.xl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Sterfte;  geslacht en leeftijd (op 31 december), per week</dc:title>
  <dc:subject/>
  <dc:creator>CBS</dc:creator>
  <cp:keywords/>
  <dc:description/>
  <cp:lastModifiedBy>Spil</cp:lastModifiedBy>
  <dcterms:created xsi:type="dcterms:W3CDTF">2012-01-26T10:58:59Z</dcterms:created>
  <dcterms:modified xsi:type="dcterms:W3CDTF">2012-04-14T12:15:27Z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